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_rels/sheet8.xml.rels" ContentType="application/vnd.openxmlformats-package.relationships+xml"/>
  <Override PartName="/xl/worksheets/sheet1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_rels/drawing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calcPr iterateCount="100" refMode="A1" iterate="false" iterateDelta="0.0001"/>
  <extLst>
    <ext xmlns:loext="http://schemas.libreoffice.org/" uri="{7626C862-2A13-11E5-B345-FEFF819CDC9F}">
      <loext:extCalcPr stringRefSyntax="CalcA1"/>
    </ext>
  </extLst>
</workbook>
</file>

<file path=xl/sharedStrings.xml><?xml version="1.0" encoding="utf-8"?>
<sst xmlns="http://schemas.openxmlformats.org/spreadsheetml/2006/main" count="2030" uniqueCount="507">
  <si>
    <t xml:space="preserve">Приложение  № _____</t>
  </si>
  <si>
    <t xml:space="preserve">к приказу Минэнерго России</t>
  </si>
  <si>
    <t xml:space="preserve">от 05.05.2016 г. №380</t>
  </si>
  <si>
    <t xml:space="preserve">Год раскрытия информации: 2024  год</t>
  </si>
  <si>
    <t xml:space="preserve">Паспорт инвестиционного проекта</t>
  </si>
  <si>
    <t xml:space="preserve">МКП «Ростгорсвет»</t>
  </si>
  <si>
    <t xml:space="preserve">(фирменное наименование субъекта электроэнергетики)</t>
  </si>
  <si>
    <t xml:space="preserve">L_0200000051</t>
  </si>
  <si>
    <t xml:space="preserve">(идентификатор инвестиционного проекта)</t>
  </si>
  <si>
    <r>
      <rPr>
        <b val="true"/>
        <u val="single"/>
        <sz val="12"/>
        <rFont val="Times New Roman"/>
        <family val="1"/>
        <charset val="1"/>
      </rPr>
      <t xml:space="preserve">«</t>
    </r>
    <r>
      <rPr>
        <b val="true"/>
        <u val="single"/>
        <sz val="12"/>
        <color rgb="FF00000A"/>
        <rFont val="Times New Roman"/>
        <family val="1"/>
        <charset val="204"/>
      </rPr>
      <t xml:space="preserve">Реконструкция ВЛ-0,4кВ от ТП-051 ул. Каскадная, ул. Орская г. Ростов-на-Дону»</t>
    </r>
  </si>
  <si>
    <t xml:space="preserve">(наименование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</si>
  <si>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</si>
  <si>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</si>
  <si>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</si>
  <si>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</si>
  <si>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Группа инвестиционных проектов инвестиционной программы</t>
  </si>
  <si>
    <t xml:space="preserve">1.2.2.1</t>
  </si>
  <si>
    <t xml:space="preserve">Цели (указать укрупненные цели в соответствии с приложением ___)</t>
  </si>
  <si>
    <t xml:space="preserve">Реконструкция линий электропередачи</t>
  </si>
  <si>
    <t xml:space="preserve">Наименование обособленного подразделения субъекта электроэнергетики, реализующего инвестиционный проект (если применимо)</t>
  </si>
  <si>
    <t xml:space="preserve">Субъекты Российской Федерации, на территории которых реализуется проект</t>
  </si>
  <si>
    <t xml:space="preserve">Ростовская область</t>
  </si>
  <si>
    <t xml:space="preserve">Территории муниципальных образований, на территории которых реализуется инвестиционный проект</t>
  </si>
  <si>
    <t xml:space="preserve">г.Ростов-на-Дону</t>
  </si>
  <si>
    <t xml:space="preserve">Наличие решения о резервировании земель</t>
  </si>
  <si>
    <t xml:space="preserve">не требуется</t>
  </si>
  <si>
    <t xml:space="preserve">Наличие решения  об изъятии земельных участков для государственных или муниципальных нужд</t>
  </si>
  <si>
    <t xml:space="preserve">Наличие решения о переводе земель или земельных участков из одной категории в другую</t>
  </si>
  <si>
    <t xml:space="preserve">Наличие правоустанавливающих документов на земельный участок</t>
  </si>
  <si>
    <t xml:space="preserve">Наличие утвержденной документации по планировке территории</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</si>
  <si>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</si>
  <si>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</si>
  <si>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</si>
  <si>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Наличие заключения по результатам 
технологического и ценового аудита инвестиционного проекта</t>
  </si>
  <si>
    <t xml:space="preserve">Наличие положительного заключения экспертизы проектной документации</t>
  </si>
  <si>
    <t xml:space="preserve">-</t>
  </si>
  <si>
    <t xml:space="preserve">Наличие утвержденной проектной документации</t>
  </si>
  <si>
    <t xml:space="preserve">Наличие разрешения на строительство</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</si>
  <si>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</si>
  <si>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</si>
  <si>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</si>
  <si>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</si>
  <si>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</si>
  <si>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</si>
  <si>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</si>
  <si>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Общий объем финансирования капитальных вложений по инвестиционному проекту за период реализации инвестиционной программы с НДС, млн.руб.</t>
  </si>
  <si>
    <t xml:space="preserve">Общий объем освоения капитальных вложений по инвестиционному проекту за период реализации инвестиционной программы без НДС, млн.руб.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</si>
  <si>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</si>
  <si>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</si>
  <si>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</si>
  <si>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</si>
  <si>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</si>
  <si>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</si>
  <si>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</si>
  <si>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</si>
  <si>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</si>
  <si>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</si>
  <si>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</si>
  <si>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</si>
  <si>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</si>
  <si>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</si>
  <si>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</si>
  <si>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</si>
  <si>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</si>
  <si>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</si>
  <si>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</si>
  <si>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t>
  </si>
  <si>
    <t xml:space="preserve">Всего</t>
  </si>
  <si>
    <t xml:space="preserve">Раздел 3.1 Конкретные результаты реализации инвестиционного проекта</t>
  </si>
  <si>
    <t xml:space="preserve">Диспетчерское наименование трансформатор-ной или иной подстанции</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</si>
  <si>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</si>
  <si>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</si>
  <si>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</si>
  <si>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</si>
  <si>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</si>
  <si>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</si>
  <si>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</si>
  <si>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</si>
  <si>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</si>
  <si>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</si>
  <si>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</si>
  <si>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</si>
  <si>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</si>
  <si>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</si>
  <si>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</si>
  <si>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</si>
  <si>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</si>
  <si>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</si>
  <si>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</si>
  <si>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</si>
  <si>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</si>
  <si>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</si>
  <si>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</si>
  <si>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</si>
  <si>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</si>
  <si>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</si>
  <si>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</si>
  <si>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</si>
  <si>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t>
  </si>
  <si>
    <t xml:space="preserve">Диспетчерское наименование линии электропередачи</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</si>
  <si>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</si>
  <si>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</si>
  <si>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</si>
  <si>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</si>
  <si>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</si>
  <si>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</si>
  <si>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</si>
  <si>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</si>
  <si>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</si>
  <si>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</si>
  <si>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Техническое обследование
(далее - ТОБ)</t>
  </si>
  <si>
    <t xml:space="preserve">проектное</t>
  </si>
  <si>
    <t xml:space="preserve">рабочее</t>
  </si>
  <si>
    <t xml:space="preserve">ВЛ-0,4</t>
  </si>
  <si>
    <t xml:space="preserve">ВЛ-0,4кВ от ТП-051</t>
  </si>
  <si>
    <t xml:space="preserve">I</t>
  </si>
  <si>
    <t xml:space="preserve">А-50</t>
  </si>
  <si>
    <t xml:space="preserve">СИП-2 3х95+1х95</t>
  </si>
  <si>
    <t xml:space="preserve">ВЛ</t>
  </si>
  <si>
    <t xml:space="preserve">металлическая промежуточная</t>
  </si>
  <si>
    <t xml:space="preserve">железобетонная промежуточная</t>
  </si>
  <si>
    <t xml:space="preserve">Акт обследования сетей электроснабжения 0,4 кВ от КТП-051, расположенных на территории бывшего ДНТ «РСМ-Товарищ», в Первомайском районе г.Ростова-на-Дону               03.11.2020г., МКП «Ростгорсвет»</t>
  </si>
  <si>
    <t xml:space="preserve">Необходимо провести реконструкцию ВЛ-0,4кВ</t>
  </si>
  <si>
    <t xml:space="preserve">СИП-4 2х16 (1 ф вводы); СИП-4 4х16 (3 ф вводы)</t>
  </si>
  <si>
    <t xml:space="preserve"> ВЛ-04кВ от ТП-1283</t>
  </si>
  <si>
    <t xml:space="preserve">СИП-2 3х95+1х95; СИП-4 2х16; СИП-4 4х16</t>
  </si>
  <si>
    <t xml:space="preserve">Акт обследования сетей электроснабжения 0,4 кВ от КТП-1283, расположенных на территории бывшего ДНТ «РСМ-Товарищ», в Первомайском районе г.Ростова-на-Дону03.11.2020г., МКП «Ростгорсвет»</t>
  </si>
  <si>
    <t xml:space="preserve"> ВЛ-0,4кВ от ТП-0105</t>
  </si>
  <si>
    <t xml:space="preserve">Акт обследования сетей электроснабжения 0,4 кВ от КТП-0105, расположенных на территории бывшего ДНТ «РСМ-Товарищ», в Первомайском районе г.Ростова-на-Дону03.11.2020г., МКП «Ростгорсвет»</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</si>
  <si>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</si>
  <si>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</si>
  <si>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Описание конкретных результатов реализации инвестиционного проекта</t>
  </si>
  <si>
    <t xml:space="preserve">Выполнение данных мероприятий обеспечит надежное и бесперебойное электроснабжение потребителей</t>
  </si>
  <si>
    <t xml:space="preserve">Описание состава объектов инвестиционной деятельности их количества и характеристик в отношении каждого такого объекта</t>
  </si>
  <si>
    <t xml:space="preserve">ВЛ-0,4кВ</t>
  </si>
  <si>
    <t xml:space="preserve">Удельные стоимостные показатели реализации инвестиционного проекта</t>
  </si>
  <si>
    <t xml:space="preserve">Описание этапов (при наличии этапности) реализации инвестиционного проекта</t>
  </si>
  <si>
    <t xml:space="preserve">Этап 1 - проектирование,
Этап 2 - строительство</t>
  </si>
  <si>
    <t xml:space="preserve">Обоснование необходимости реализации инвестиционного проекта</t>
  </si>
  <si>
    <t xml:space="preserve">Неудовлетворительное техническое состояние провода и опор воздушной линии </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</si>
  <si>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</si>
  <si>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</si>
  <si>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</si>
  <si>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1П, 2С</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</si>
  <si>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</si>
  <si>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</si>
  <si>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</si>
  <si>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</si>
  <si>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</si>
  <si>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</si>
  <si>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</si>
  <si>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</si>
  <si>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</si>
  <si>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</si>
  <si>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</si>
  <si>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</si>
  <si>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</si>
  <si>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</si>
  <si>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</si>
  <si>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</si>
  <si>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 xml:space="preserve">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</si>
  <si>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 xml:space="preserve">SГодTi·Ni</t>
  </si>
  <si>
    <t xml:space="preserve">SГодTi</t>
  </si>
  <si>
    <t xml:space="preserve">SГодTi/Nt</t>
  </si>
  <si>
    <t xml:space="preserve">SГодTi·Ni/Nt</t>
  </si>
  <si>
    <t xml:space="preserve">SГодNi/Nt</t>
  </si>
  <si>
    <t xml:space="preserve">SГодTi·Pi</t>
  </si>
  <si>
    <t xml:space="preserve">DПsaidi</t>
  </si>
  <si>
    <t xml:space="preserve">DПsaifi</t>
  </si>
  <si>
    <t xml:space="preserve">DПens</t>
  </si>
  <si>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</si>
  <si>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</si>
  <si>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</si>
  <si>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</si>
  <si>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</si>
  <si>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финансирование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</si>
  <si>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</si>
  <si>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</si>
  <si>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</si>
  <si>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</si>
  <si>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</si>
  <si>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</si>
  <si>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МКП "Ростгорсвет"</t>
  </si>
  <si>
    <t xml:space="preserve">Раздел 5. Показатели инвестиционного проекта</t>
  </si>
  <si>
    <t xml:space="preserve">Исходные данные</t>
  </si>
  <si>
    <t xml:space="preserve">Значение</t>
  </si>
  <si>
    <t xml:space="preserve">Общая стоимость объекта,  руб. без НДС</t>
  </si>
  <si>
    <t xml:space="preserve">Прочие расходы, руб. без НДС на объект</t>
  </si>
  <si>
    <t xml:space="preserve">Срок амортизации, лет</t>
  </si>
  <si>
    <t xml:space="preserve">Собственный капитал</t>
  </si>
  <si>
    <t xml:space="preserve">Кол-во объектов, ед.</t>
  </si>
  <si>
    <t xml:space="preserve">Простой период окупаемости, лет</t>
  </si>
  <si>
    <t xml:space="preserve">Затраты на ремонт объекта, руб. без НДС</t>
  </si>
  <si>
    <t xml:space="preserve">Дисконтированный период окупаемости, лет</t>
  </si>
  <si>
    <t xml:space="preserve">Первый  ремонт объекта, лет после постройки</t>
  </si>
  <si>
    <t xml:space="preserve">Чистая приведённая стоимость (NPV) через 15 лет после ввода объекта в эксплуатацию, руб.</t>
  </si>
  <si>
    <t xml:space="preserve">Периодичность ремонта объекта, лет</t>
  </si>
  <si>
    <t xml:space="preserve">Прочие расходы при эксплуатации объекта, руб. без НДС</t>
  </si>
  <si>
    <t xml:space="preserve">\</t>
  </si>
  <si>
    <t xml:space="preserve">Возникновение прочих расходов, лет после постройки</t>
  </si>
  <si>
    <t xml:space="preserve">Периодичность расходов, лет</t>
  </si>
  <si>
    <t xml:space="preserve">Налог на имущество</t>
  </si>
  <si>
    <t xml:space="preserve">Налог на прибыль</t>
  </si>
  <si>
    <t xml:space="preserve"> </t>
  </si>
  <si>
    <t xml:space="preserve">Прочие расходы, руб. без НДС в месяц</t>
  </si>
  <si>
    <t xml:space="preserve">Рабочий капитал в % от выручки</t>
  </si>
  <si>
    <t xml:space="preserve">Срок кредита </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</si>
  <si>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</si>
  <si>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</si>
  <si>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</si>
  <si>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</si>
  <si>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</si>
  <si>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WACC</t>
  </si>
  <si>
    <t xml:space="preserve">Период</t>
  </si>
  <si>
    <t xml:space="preserve">Прогноз инфляции</t>
  </si>
  <si>
    <t xml:space="preserve">Кумулятивная инфляция</t>
  </si>
  <si>
    <t xml:space="preserve">Доход, руб. без НДС </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</si>
  <si>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</si>
  <si>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</si>
  <si>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</si>
  <si>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</si>
  <si>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</si>
  <si>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</si>
  <si>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</si>
  <si>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</si>
  <si>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</si>
  <si>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</si>
  <si>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</si>
  <si>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</si>
  <si>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Накопленная 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</si>
  <si>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</si>
  <si>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</si>
  <si>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</si>
  <si>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</si>
  <si>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</si>
  <si>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</si>
  <si>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</si>
  <si>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</si>
  <si>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</si>
  <si>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</si>
  <si>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</si>
  <si>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</si>
  <si>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</si>
  <si>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</si>
  <si>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</si>
  <si>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</si>
  <si>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</si>
  <si>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Индекс доходности (PI)</t>
  </si>
  <si>
    <t xml:space="preserve">*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</si>
  <si>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 xml:space="preserve">Раздел 6.1. График реализации инвестиционного проекта</t>
  </si>
  <si>
    <t xml:space="preserve">№</t>
  </si>
  <si>
    <t xml:space="preserve">Наименование контрольных этапов реализации инвестпроекта с указанием событий/работ критического пути сетевого графика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</si>
  <si>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</si>
  <si>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</si>
  <si>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</si>
  <si>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</si>
  <si>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</si>
  <si>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</si>
  <si>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 (предложения по корректировке плана)</t>
  </si>
  <si>
    <t xml:space="preserve">начало (дата)</t>
  </si>
  <si>
    <t xml:space="preserve">окончание (дата)</t>
  </si>
  <si>
    <t xml:space="preserve">Предпроектный и проектный этап</t>
  </si>
  <si>
    <t xml:space="preserve">1. 1.</t>
  </si>
  <si>
    <t xml:space="preserve">Заключение договора на ТП</t>
  </si>
  <si>
    <t xml:space="preserve">1. 2.</t>
  </si>
  <si>
    <t xml:space="preserve">Утверждение платы за ТП по индивидуальному проекту</t>
  </si>
  <si>
    <t xml:space="preserve">1. 2.1</t>
  </si>
  <si>
    <t xml:space="preserve">Принятие уполномоченным органом решения о подготовке документации по планировке территории</t>
  </si>
  <si>
    <t xml:space="preserve">1. 3.</t>
  </si>
  <si>
    <t xml:space="preserve">Утверждение документации по планировке территории</t>
  </si>
  <si>
    <t xml:space="preserve">1. 4.</t>
  </si>
  <si>
    <t xml:space="preserve">Получение правоустанавливающих документов на земельный участок</t>
  </si>
  <si>
    <t xml:space="preserve">1. 5.</t>
  </si>
  <si>
    <t xml:space="preserve">Заключение договора на разработку проектной документации</t>
  </si>
  <si>
    <t xml:space="preserve">1. 6.</t>
  </si>
  <si>
    <t xml:space="preserve">Приемка проектной документации заказчиком</t>
  </si>
  <si>
    <t xml:space="preserve">1. 7.</t>
  </si>
  <si>
    <t xml:space="preserve">Получение положительного заключения экспертизы проектной документации</t>
  </si>
  <si>
    <t xml:space="preserve">1. 8.</t>
  </si>
  <si>
    <t xml:space="preserve">Получение положительного заключения государственной экологической экспертизы проектной документации</t>
  </si>
  <si>
    <t xml:space="preserve"> -</t>
  </si>
  <si>
    <t xml:space="preserve">1. 9.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</si>
  <si>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</si>
  <si>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</si>
  <si>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</si>
  <si>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</si>
  <si>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</si>
  <si>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Организационный этап</t>
  </si>
  <si>
    <t xml:space="preserve">2. 1</t>
  </si>
  <si>
    <t xml:space="preserve">Заключение договора  на выполнение строительно-монтажных работ (дополнительного соглашения к договору)</t>
  </si>
  <si>
    <t xml:space="preserve">2. 2.</t>
  </si>
  <si>
    <t xml:space="preserve">Закупка основного оборудования</t>
  </si>
  <si>
    <t xml:space="preserve">Выполнение строительно- монтажных и пусконаладочных работ</t>
  </si>
  <si>
    <t xml:space="preserve">3. 1</t>
  </si>
  <si>
    <t xml:space="preserve">Выполнение подготовительных работ на площадке строительства</t>
  </si>
  <si>
    <t xml:space="preserve">3. 2.</t>
  </si>
  <si>
    <t xml:space="preserve">Поставка основного оборудования</t>
  </si>
  <si>
    <t xml:space="preserve">3. 3.</t>
  </si>
  <si>
    <t xml:space="preserve">Монтаж основного оборудования</t>
  </si>
  <si>
    <t xml:space="preserve">3. 4.</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</si>
  <si>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</si>
  <si>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3. 5.</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</si>
  <si>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t>
  </si>
  <si>
    <t xml:space="preserve">3. 6.</t>
  </si>
  <si>
    <t xml:space="preserve">Пусконаладочные работы</t>
  </si>
  <si>
    <t xml:space="preserve">Испытания и ввод в эксплуатацию</t>
  </si>
  <si>
    <t xml:space="preserve">4. 1.</t>
  </si>
  <si>
    <t xml:space="preserve">Комплексное опробование оборудования </t>
  </si>
  <si>
    <t xml:space="preserve">4. 2.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</si>
  <si>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</si>
  <si>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4. 3.</t>
  </si>
  <si>
    <t xml:space="preserve">Получение разрешения на эксплуатацию энергообъекта от органов государственного контроля и надзора</t>
  </si>
  <si>
    <t xml:space="preserve">4. 4.</t>
  </si>
  <si>
    <t xml:space="preserve">Оформление (подписание) актов об осуществлении технологического присоединения к электрическим сетям</t>
  </si>
  <si>
    <t xml:space="preserve">4. 5.</t>
  </si>
  <si>
    <t xml:space="preserve">Приемка основных средств к бухгалтерскому учету</t>
  </si>
  <si>
    <t xml:space="preserve">4. 6.</t>
  </si>
  <si>
    <t xml:space="preserve">Получение разрешения на ввод объекта в эксплуатацию. </t>
  </si>
  <si>
    <t xml:space="preserve">МКП «Ростгорсвет»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</si>
  <si>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</si>
  <si>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</si>
  <si>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</si>
  <si>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</si>
  <si>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</si>
  <si>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Факт на 01.01.25</t>
  </si>
  <si>
    <t xml:space="preserve">Год 2022</t>
  </si>
  <si>
    <t xml:space="preserve">Год 2023</t>
  </si>
  <si>
    <t xml:space="preserve">Год 2024</t>
  </si>
  <si>
    <t xml:space="preserve">Год 2025</t>
  </si>
  <si>
    <t xml:space="preserve">Год 2026</t>
  </si>
  <si>
    <t xml:space="preserve">Итого за период реализации инвестиционной программы</t>
  </si>
  <si>
    <t xml:space="preserve">Факт  </t>
  </si>
  <si>
    <t xml:space="preserve">Предложение по корректировке плана </t>
  </si>
  <si>
    <t xml:space="preserve">Предложение по корректировке плана</t>
  </si>
  <si>
    <t xml:space="preserve">по состоянию на 01.01.2025</t>
  </si>
  <si>
    <t xml:space="preserve">по состоянию на 01.01.2026</t>
  </si>
  <si>
    <t xml:space="preserve">Итого за год</t>
  </si>
  <si>
    <t xml:space="preserve">Квартал</t>
  </si>
  <si>
    <t xml:space="preserve">IV rвартал</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</si>
  <si>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</si>
  <si>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</si>
  <si>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</si>
  <si>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</si>
  <si>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</si>
  <si>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</si>
  <si>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</si>
  <si>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</si>
  <si>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</si>
  <si>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</si>
  <si>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</si>
  <si>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</si>
  <si>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</si>
  <si>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</si>
  <si>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</si>
  <si>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</si>
  <si>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</si>
  <si>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</si>
  <si>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</si>
  <si>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</si>
  <si>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</si>
  <si>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</si>
  <si>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</si>
  <si>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</si>
  <si>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</si>
  <si>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</si>
  <si>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</si>
  <si>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</si>
  <si>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</si>
  <si>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</si>
  <si>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</si>
  <si>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</si>
  <si>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</si>
  <si>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</si>
  <si>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ПУ</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</si>
  <si>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</si>
  <si>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</si>
  <si>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</si>
  <si>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</si>
  <si>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</si>
  <si>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</si>
  <si>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</si>
  <si>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</si>
  <si>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</si>
  <si>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</si>
  <si>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</si>
  <si>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</si>
  <si>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</si>
  <si>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</si>
  <si>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</si>
  <si>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</si>
  <si>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</si>
  <si>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</si>
  <si>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</si>
  <si>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</si>
  <si>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</si>
  <si>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другое</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</si>
  <si>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</si>
  <si>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</si>
  <si>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</si>
  <si>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</si>
  <si>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</si>
  <si>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</si>
  <si>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</si>
  <si>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</si>
  <si>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МКП «Ростгорсвет»  </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</si>
  <si>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</si>
  <si>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</si>
  <si>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</si>
  <si>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</si>
  <si>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</si>
  <si>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</si>
  <si>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</si>
  <si>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</si>
  <si>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</si>
  <si>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</si>
  <si>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</si>
  <si>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</si>
  <si>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</si>
  <si>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</si>
  <si>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</si>
  <si>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</si>
  <si>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</si>
  <si>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</si>
  <si>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</si>
  <si>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</si>
  <si>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</si>
  <si>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</si>
  <si>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</si>
  <si>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</si>
  <si>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</si>
  <si>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</si>
  <si>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</si>
  <si>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</si>
  <si>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</si>
  <si>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</si>
  <si>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</si>
  <si>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</si>
  <si>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</si>
  <si>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</si>
  <si>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</si>
  <si>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</si>
  <si>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Факт</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</si>
  <si>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</si>
  <si>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</si>
  <si>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</si>
  <si>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</si>
  <si>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</si>
  <si>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</si>
  <si>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</si>
  <si>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</si>
  <si>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</si>
  <si>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</si>
  <si>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</si>
  <si>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Передача электроэнергии</t>
  </si>
  <si>
    <t xml:space="preserve">Декабрь 2026</t>
  </si>
  <si>
    <t xml:space="preserve"> (наименование инвестиционного проекта)</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</si>
  <si>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</si>
  <si>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</si>
  <si>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</si>
  <si>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</si>
  <si>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Реконструкция</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</si>
  <si>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</si>
  <si>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</si>
  <si>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</si>
  <si>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Сметная стоимость проекта в ценах 2024 года с НДС, млн. руб.</t>
  </si>
  <si>
    <t xml:space="preserve">Документ, в соответствии с которым определена стоимость проекта</t>
  </si>
  <si>
    <t xml:space="preserve">Расчеты выполнены в соответствии с укрупненными нормативами цены типовых технологических решений капитального строительства объектов электроэнергетики</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</si>
  <si>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</si>
  <si>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</si>
  <si>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</si>
  <si>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</si>
  <si>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</si>
  <si>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</si>
  <si>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</si>
  <si>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</si>
  <si>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по договорам поставки основного оборудования (в разбивке по каждому поставщику и по договорам):</t>
  </si>
  <si>
    <t xml:space="preserve">-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</si>
  <si>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</si>
  <si>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СМР, %</t>
  </si>
  <si>
    <t xml:space="preserve">- поставка основного оборудования, %</t>
  </si>
  <si>
    <t xml:space="preserve">-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</si>
  <si>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</si>
  <si>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</si>
  <si>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</si>
  <si>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</si>
  <si>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</si>
  <si>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</si>
  <si>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</si>
  <si>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</si>
  <si>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</si>
  <si>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</si>
  <si>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</si>
  <si>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</si>
  <si>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строительный персонал</t>
  </si>
  <si>
    <t xml:space="preserve">- монтажный персонал</t>
  </si>
  <si>
    <t xml:space="preserve">Основное оборудование</t>
  </si>
  <si>
    <t xml:space="preserve">График поставки основного оборудования</t>
  </si>
  <si>
    <t xml:space="preserve">- дата поставки</t>
  </si>
  <si>
    <t xml:space="preserve">- задержки в поставке</t>
  </si>
  <si>
    <t xml:space="preserve">- причины задержек</t>
  </si>
  <si>
    <t xml:space="preserve">Фактическое состояние реализации инвестиционного проекта в срок</t>
  </si>
  <si>
    <t xml:space="preserve">Факты и события, влияющие на ход реализации проекта, проблемные вопросы:</t>
  </si>
  <si>
    <t xml:space="preserve">- выявленные нарушения договоров подряда,</t>
  </si>
  <si>
    <t xml:space="preserve">- рекламации к заводам - изготовителям и поставщикам,</t>
  </si>
  <si>
    <t xml:space="preserve">- предписания надзорных органов,</t>
  </si>
  <si>
    <t xml:space="preserve">- дефицит источников финансирования и др.,</t>
  </si>
  <si>
    <t xml:space="preserve">- другое (расшифровать)</t>
  </si>
</sst>
</file>

<file path=xl/styles.xml><?xml version="1.0" encoding="utf-8"?>
<styleSheet xmlns="http://schemas.openxmlformats.org/spreadsheetml/2006/main">
  <numFmts count="17">
    <numFmt numFmtId="164" formatCode="General"/>
    <numFmt numFmtId="165" formatCode="0"/>
    <numFmt numFmtId="166" formatCode="0.000"/>
    <numFmt numFmtId="167" formatCode="General"/>
    <numFmt numFmtId="168" formatCode="#,##0"/>
    <numFmt numFmtId="169" formatCode="#,##0.00"/>
    <numFmt numFmtId="170" formatCode="0.00%"/>
    <numFmt numFmtId="171" formatCode="0%"/>
    <numFmt numFmtId="172" formatCode="#,##0.0"/>
    <numFmt numFmtId="173" formatCode="_(* #,##0_);_(* \(#,##0\);_(* \-_);_(@_)"/>
    <numFmt numFmtId="174" formatCode="_(* #,##0.00_);_(* \(#,##0.00\);_(* \-_);_(@_)"/>
    <numFmt numFmtId="175" formatCode="#,##0.0000"/>
    <numFmt numFmtId="176" formatCode="0.0%"/>
    <numFmt numFmtId="177" formatCode="\ * #,##0\ ;\ * \(#,##0\);\ * &quot;- &quot;;\ @\ "/>
    <numFmt numFmtId="178" formatCode="d/m/yyyy"/>
    <numFmt numFmtId="179" formatCode="@"/>
    <numFmt numFmtId="180" formatCode="0.000&quot; МВА&quot;"/>
  </numFmts>
  <fonts count="34">
    <font>
      <sz val="10"/>
      <name val="Arial"/>
      <family val="2"/>
      <charset val="204"/>
    </font>
    <font>
      <sz val="10"/>
      <name val="Arial"/>
      <family val="0"/>
      <charset val="204"/>
    </font>
    <font>
      <sz val="10"/>
      <name val="Arial"/>
      <family val="0"/>
      <charset val="204"/>
    </font>
    <font>
      <sz val="10"/>
      <name val="Arial"/>
      <family val="0"/>
      <charset val="204"/>
    </font>
    <font>
      <sz val="12"/>
      <color rgb="FF000000"/>
      <name val="Times New Roman"/>
      <family val="1"/>
      <charset val="204"/>
    </font>
    <font>
      <b val="true"/>
      <sz val="12"/>
      <color rgb="FF000000"/>
      <name val="Times New Roman"/>
      <family val="1"/>
      <charset val="204"/>
    </font>
    <font>
      <b val="true"/>
      <sz val="14"/>
      <color rgb="FF000000"/>
      <name val="Times New Roman"/>
      <family val="1"/>
      <charset val="204"/>
    </font>
    <font>
      <b val="true"/>
      <u val="single"/>
      <sz val="12"/>
      <color rgb="FF000000"/>
      <name val="Times New Roman"/>
      <family val="1"/>
      <charset val="204"/>
    </font>
    <font>
      <b val="true"/>
      <u val="single"/>
      <sz val="12"/>
      <name val="Times New Roman"/>
      <family val="1"/>
      <charset val="1"/>
    </font>
    <font>
      <b val="true"/>
      <u val="single"/>
      <sz val="12"/>
      <color rgb="FF00000A"/>
      <name val="Times New Roman"/>
      <family val="1"/>
      <charset val="204"/>
    </font>
    <font>
      <sz val="8"/>
      <color rgb="FF000000"/>
      <name val="Times New Roman"/>
      <family val="1"/>
      <charset val="204"/>
    </font>
    <font>
      <b val="true"/>
      <u val="single"/>
      <sz val="14"/>
      <color rgb="FF000000"/>
      <name val="Times New Roman"/>
      <family val="1"/>
      <charset val="204"/>
    </font>
    <font>
      <b val="true"/>
      <sz val="8"/>
      <color rgb="FF000000"/>
      <name val="Times New Roman"/>
      <family val="1"/>
      <charset val="204"/>
    </font>
    <font>
      <b val="true"/>
      <sz val="11"/>
      <color rgb="FF000000"/>
      <name val="Calibri"/>
      <family val="2"/>
      <charset val="204"/>
    </font>
    <font>
      <sz val="10"/>
      <color rgb="FF000000"/>
      <name val="Arial"/>
      <family val="2"/>
      <charset val="204"/>
    </font>
    <font>
      <sz val="14"/>
      <color rgb="FF000000"/>
      <name val="Times New Roman"/>
      <family val="1"/>
      <charset val="204"/>
    </font>
    <font>
      <sz val="8"/>
      <color rgb="FF000000"/>
      <name val="Arial"/>
      <family val="2"/>
      <charset val="204"/>
    </font>
    <font>
      <b val="true"/>
      <sz val="11"/>
      <color rgb="FF000000"/>
      <name val="Times New Roman"/>
      <family val="1"/>
      <charset val="204"/>
    </font>
    <font>
      <sz val="12"/>
      <name val="Times New Roman"/>
      <family val="1"/>
      <charset val="204"/>
    </font>
    <font>
      <sz val="11"/>
      <name val="Calibri"/>
      <family val="2"/>
      <charset val="204"/>
    </font>
    <font>
      <b val="true"/>
      <sz val="12"/>
      <name val="Times New Roman"/>
      <family val="1"/>
      <charset val="204"/>
    </font>
    <font>
      <b val="true"/>
      <sz val="14"/>
      <name val="Times New Roman"/>
      <family val="1"/>
      <charset val="204"/>
    </font>
    <font>
      <b val="true"/>
      <u val="single"/>
      <sz val="12"/>
      <name val="Times New Roman"/>
      <family val="1"/>
      <charset val="204"/>
    </font>
    <font>
      <b val="true"/>
      <sz val="16"/>
      <name val="Times New Roman"/>
      <family val="1"/>
      <charset val="204"/>
    </font>
    <font>
      <b val="true"/>
      <sz val="11"/>
      <name val="Times New Roman"/>
      <family val="1"/>
      <charset val="204"/>
    </font>
    <font>
      <b val="true"/>
      <sz val="10"/>
      <name val="Times New Roman"/>
      <family val="1"/>
      <charset val="204"/>
    </font>
    <font>
      <sz val="10"/>
      <name val="Times New Roman"/>
      <family val="1"/>
      <charset val="204"/>
    </font>
    <font>
      <sz val="11"/>
      <name val="Times New Roman"/>
      <family val="1"/>
      <charset val="204"/>
    </font>
    <font>
      <i val="true"/>
      <sz val="12"/>
      <name val="Times New Roman"/>
      <family val="1"/>
      <charset val="204"/>
    </font>
    <font>
      <sz val="10"/>
      <color rgb="FF000000"/>
      <name val="Calibri"/>
      <family val="2"/>
    </font>
    <font>
      <sz val="9.2"/>
      <color rgb="FF000000"/>
      <name val="Calibri"/>
      <family val="2"/>
    </font>
    <font>
      <sz val="12"/>
      <color rgb="FF000000"/>
      <name val="Times New Roman"/>
      <family val="2"/>
      <charset val="204"/>
    </font>
    <font>
      <sz val="10"/>
      <color rgb="FF000000"/>
      <name val="Times New Roman"/>
      <family val="1"/>
      <charset val="204"/>
    </font>
    <font>
      <sz val="11"/>
      <color rgb="FF000000"/>
      <name val="Times New Roman"/>
      <family val="1"/>
      <charset val="204"/>
    </font>
  </fonts>
  <fills count="3">
    <fill>
      <patternFill patternType="none"/>
    </fill>
    <fill>
      <patternFill patternType="gray125"/>
    </fill>
    <fill>
      <patternFill patternType="solid">
        <fgColor rgb="FFFFFFFF"/>
        <bgColor rgb="FFFFFFCC"/>
      </patternFill>
    </fill>
  </fills>
  <borders count="36">
    <border diagonalUp="false" diagonalDown="false">
      <left/>
      <right/>
      <top/>
      <bottom/>
      <diagonal/>
    </border>
    <border diagonalUp="false" diagonalDown="false">
      <left style="thin"/>
      <right style="thin"/>
      <top style="thin"/>
      <bottom style="thin"/>
      <diagonal/>
    </border>
    <border diagonalUp="false" diagonalDown="false">
      <left/>
      <right/>
      <top/>
      <bottom style="thin"/>
      <diagonal/>
    </border>
    <border diagonalUp="false" diagonalDown="false">
      <left style="thin"/>
      <right/>
      <top style="thin"/>
      <bottom style="thin"/>
      <diagonal/>
    </border>
    <border diagonalUp="false" diagonalDown="false">
      <left style="medium"/>
      <right style="medium"/>
      <top style="medium"/>
      <bottom style="thin"/>
      <diagonal/>
    </border>
    <border diagonalUp="false" diagonalDown="false">
      <left/>
      <right style="medium"/>
      <top style="medium"/>
      <bottom style="thin"/>
      <diagonal/>
    </border>
    <border diagonalUp="false" diagonalDown="false">
      <left style="medium"/>
      <right style="medium"/>
      <top style="thin"/>
      <bottom style="thin"/>
      <diagonal/>
    </border>
    <border diagonalUp="false" diagonalDown="false">
      <left/>
      <right style="medium"/>
      <top style="thin"/>
      <bottom style="thin"/>
      <diagonal/>
    </border>
    <border diagonalUp="false" diagonalDown="false">
      <left style="medium"/>
      <right style="medium"/>
      <top style="thin"/>
      <bottom style="medium"/>
      <diagonal/>
    </border>
    <border diagonalUp="false" diagonalDown="false">
      <left/>
      <right style="medium"/>
      <top style="thin"/>
      <bottom style="medium"/>
      <diagonal/>
    </border>
    <border diagonalUp="false" diagonalDown="false">
      <left style="medium"/>
      <right style="medium"/>
      <top style="thin"/>
      <bottom/>
      <diagonal/>
    </border>
    <border diagonalUp="false" diagonalDown="false">
      <left/>
      <right style="medium"/>
      <top style="thin"/>
      <bottom/>
      <diagonal/>
    </border>
    <border diagonalUp="false" diagonalDown="false">
      <left/>
      <right style="medium"/>
      <top/>
      <bottom/>
      <diagonal/>
    </border>
    <border diagonalUp="false" diagonalDown="false">
      <left style="medium"/>
      <right/>
      <top style="medium"/>
      <bottom style="thin"/>
      <diagonal/>
    </border>
    <border diagonalUp="false" diagonalDown="false">
      <left style="medium"/>
      <right/>
      <top style="thin"/>
      <bottom style="thin"/>
      <diagonal/>
    </border>
    <border diagonalUp="false" diagonalDown="false">
      <left style="medium"/>
      <right style="medium"/>
      <top/>
      <bottom style="thin"/>
      <diagonal/>
    </border>
    <border diagonalUp="false" diagonalDown="false">
      <left style="medium"/>
      <right/>
      <top style="thin"/>
      <botto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thin"/>
      <right/>
      <top style="medium"/>
      <bottom style="thin"/>
      <diagonal/>
    </border>
    <border diagonalUp="false" diagonalDown="false">
      <left/>
      <right style="thin"/>
      <top style="medium"/>
      <bottom style="thin"/>
      <diagonal/>
    </border>
    <border diagonalUp="false" diagonalDown="false">
      <left style="medium"/>
      <right style="thin"/>
      <top style="thin"/>
      <bottom style="thin"/>
      <diagonal/>
    </border>
    <border diagonalUp="false" diagonalDown="false">
      <left style="thin"/>
      <right style="medium"/>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top style="thin"/>
      <bottom style="medium"/>
      <diagonal/>
    </border>
    <border diagonalUp="false" diagonalDown="false">
      <left/>
      <right style="thin"/>
      <top style="thin"/>
      <bottom style="medium"/>
      <diagonal/>
    </border>
    <border diagonalUp="false" diagonalDown="false">
      <left style="medium"/>
      <right/>
      <top style="medium"/>
      <bottom style="medium"/>
      <diagonal/>
    </border>
    <border diagonalUp="false" diagonalDown="false">
      <left/>
      <right/>
      <top style="medium"/>
      <bottom style="medium"/>
      <diagonal/>
    </border>
    <border diagonalUp="false" diagonalDown="false">
      <left/>
      <right style="medium"/>
      <top style="medium"/>
      <bottom style="medium"/>
      <diagonal/>
    </border>
    <border diagonalUp="false" diagonalDown="false">
      <left/>
      <right style="thin"/>
      <top style="thin"/>
      <bottom style="thin"/>
      <diagonal/>
    </border>
    <border diagonalUp="false" diagonalDown="false">
      <left/>
      <right style="thin"/>
      <top style="medium"/>
      <bottom style="medium"/>
      <diagonal/>
    </border>
    <border diagonalUp="false" diagonalDown="false">
      <left style="medium"/>
      <right style="thin"/>
      <top/>
      <bottom style="medium"/>
      <diagonal/>
    </border>
    <border diagonalUp="false" diagonalDown="false">
      <left style="thin"/>
      <right style="thin"/>
      <top/>
      <bottom style="medium"/>
      <diagonal/>
    </border>
    <border diagonalUp="false" diagonalDown="false">
      <left/>
      <right style="thin"/>
      <top/>
      <bottom style="medium"/>
      <diagonal/>
    </border>
    <border diagonalUp="false" diagonalDown="false">
      <left/>
      <right style="medium"/>
      <top/>
      <bottom style="mediu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8" fillId="0" borderId="0" applyFont="true" applyBorder="true" applyAlignment="true" applyProtection="true">
      <alignment horizontal="general" vertical="bottom" textRotation="0" wrapText="false" indent="0" shrinkToFit="false"/>
      <protection locked="true" hidden="false"/>
    </xf>
  </cellStyleXfs>
  <cellXfs count="177">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true">
      <alignment horizontal="center" vertical="bottom" textRotation="0" wrapText="false" indent="0" shrinkToFit="false"/>
      <protection locked="true" hidden="false"/>
    </xf>
    <xf numFmtId="164" fontId="4" fillId="0" borderId="0" xfId="0" applyFont="true" applyBorder="false" applyAlignment="true" applyProtection="true">
      <alignment horizontal="left" vertical="bottom" textRotation="0" wrapText="false" indent="0" shrinkToFit="false"/>
      <protection locked="true" hidden="false"/>
    </xf>
    <xf numFmtId="164" fontId="4" fillId="0" borderId="0" xfId="0" applyFont="true" applyBorder="false" applyAlignment="true" applyProtection="true">
      <alignment horizontal="left" vertical="bottom"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right" vertical="bottom" textRotation="0" wrapText="true" indent="0" shrinkToFit="false"/>
      <protection locked="true" hidden="false"/>
    </xf>
    <xf numFmtId="164" fontId="5" fillId="0" borderId="0" xfId="0" applyFont="true" applyBorder="true" applyAlignment="true" applyProtection="true">
      <alignment horizontal="center" vertical="bottom" textRotation="0" wrapText="true" indent="0" shrinkToFit="false"/>
      <protection locked="true" hidden="false"/>
    </xf>
    <xf numFmtId="164" fontId="6" fillId="0" borderId="0" xfId="0" applyFont="true" applyBorder="true" applyAlignment="true" applyProtection="true">
      <alignment horizontal="center" vertical="bottom" textRotation="0" wrapText="true" indent="0" shrinkToFit="false"/>
      <protection locked="true" hidden="false"/>
    </xf>
    <xf numFmtId="164" fontId="7" fillId="0" borderId="0" xfId="0" applyFont="true" applyBorder="true" applyAlignment="true" applyProtection="true">
      <alignment horizontal="center" vertical="bottom" textRotation="0" wrapText="true" indent="0" shrinkToFit="false"/>
      <protection locked="true" hidden="false"/>
    </xf>
    <xf numFmtId="164" fontId="4" fillId="0" borderId="0" xfId="0" applyFont="true" applyBorder="true" applyAlignment="true" applyProtection="true">
      <alignment horizontal="center" vertical="bottom" textRotation="0" wrapText="true" indent="0" shrinkToFit="false"/>
      <protection locked="true" hidden="false"/>
    </xf>
    <xf numFmtId="164" fontId="8" fillId="0" borderId="0" xfId="0" applyFont="true" applyBorder="true" applyAlignment="true" applyProtection="true">
      <alignment horizontal="center" vertical="bottom" textRotation="0" wrapText="true" indent="0" shrinkToFit="false"/>
      <protection locked="true" hidden="false"/>
    </xf>
    <xf numFmtId="164" fontId="4" fillId="0" borderId="0" xfId="0" applyFont="true" applyBorder="true" applyAlignment="true" applyProtection="true">
      <alignment horizontal="center" vertical="top" textRotation="0" wrapText="true" indent="0" shrinkToFit="false"/>
      <protection locked="true" hidden="false"/>
    </xf>
    <xf numFmtId="164" fontId="4" fillId="0" borderId="1" xfId="0" applyFont="true" applyBorder="true" applyAlignment="true" applyProtection="true">
      <alignment horizontal="center" vertical="center" textRotation="0" wrapText="true" indent="0" shrinkToFit="false"/>
      <protection locked="true" hidden="false"/>
    </xf>
    <xf numFmtId="165" fontId="10" fillId="0" borderId="1" xfId="0" applyFont="true" applyBorder="true" applyAlignment="true" applyProtection="true">
      <alignment horizontal="center" vertical="center" textRotation="0" wrapText="true" indent="0" shrinkToFit="false"/>
      <protection locked="true" hidden="false"/>
    </xf>
    <xf numFmtId="164" fontId="10" fillId="0" borderId="0" xfId="0" applyFont="true" applyBorder="false" applyAlignment="true" applyProtection="true">
      <alignment horizontal="left" vertical="bottom" textRotation="0" wrapText="true" indent="0" shrinkToFit="false"/>
      <protection locked="true" hidden="false"/>
    </xf>
    <xf numFmtId="165" fontId="4" fillId="0" borderId="1" xfId="0" applyFont="true" applyBorder="true" applyAlignment="true" applyProtection="true">
      <alignment horizontal="center" vertical="center" textRotation="0" wrapText="true" indent="0" shrinkToFit="false"/>
      <protection locked="true" hidden="false"/>
    </xf>
    <xf numFmtId="164" fontId="4" fillId="0" borderId="1" xfId="0" applyFont="true" applyBorder="true" applyAlignment="true" applyProtection="true">
      <alignment horizontal="left" vertical="center" textRotation="0" wrapText="true" indent="0" shrinkToFit="false"/>
      <protection locked="true" hidden="false"/>
    </xf>
    <xf numFmtId="166" fontId="4" fillId="2" borderId="1" xfId="0" applyFont="true" applyBorder="true" applyAlignment="true" applyProtection="true">
      <alignment horizontal="center" vertical="center" textRotation="0" wrapText="true" indent="0" shrinkToFit="false"/>
      <protection locked="true" hidden="false"/>
    </xf>
    <xf numFmtId="164" fontId="4" fillId="0" borderId="0" xfId="0" applyFont="true" applyBorder="false" applyAlignment="true" applyProtection="true">
      <alignment horizontal="center" vertical="bottom" textRotation="0" wrapText="true" indent="0" shrinkToFit="false"/>
      <protection locked="true" hidden="false"/>
    </xf>
    <xf numFmtId="164" fontId="4" fillId="0" borderId="0" xfId="0" applyFont="true" applyBorder="true" applyAlignment="true" applyProtection="true">
      <alignment horizontal="right" vertical="bottom" textRotation="0" wrapText="true" indent="0" shrinkToFit="false"/>
      <protection locked="true" hidden="false"/>
    </xf>
    <xf numFmtId="167" fontId="5" fillId="0" borderId="0" xfId="0" applyFont="true" applyBorder="true" applyAlignment="true" applyProtection="true">
      <alignment horizontal="center" vertical="bottom" textRotation="0" wrapText="true" indent="0" shrinkToFit="false"/>
      <protection locked="true" hidden="false"/>
    </xf>
    <xf numFmtId="164" fontId="11" fillId="0" borderId="0" xfId="0" applyFont="true" applyBorder="true" applyAlignment="true" applyProtection="true">
      <alignment horizontal="center" vertical="center" textRotation="0" wrapText="true" indent="0" shrinkToFit="false"/>
      <protection locked="true" hidden="false"/>
    </xf>
    <xf numFmtId="164" fontId="4" fillId="0" borderId="2" xfId="0" applyFont="true" applyBorder="true" applyAlignment="true" applyProtection="true">
      <alignment horizontal="center" vertical="center" textRotation="0" wrapText="true" indent="0" shrinkToFit="false"/>
      <protection locked="true" hidden="false"/>
    </xf>
    <xf numFmtId="164" fontId="5" fillId="0" borderId="1" xfId="0" applyFont="true" applyBorder="true" applyAlignment="true" applyProtection="true">
      <alignment horizontal="center" vertical="center" textRotation="0" wrapText="true" indent="0" shrinkToFit="false"/>
      <protection locked="true" hidden="false"/>
    </xf>
    <xf numFmtId="165" fontId="12" fillId="0" borderId="1" xfId="0" applyFont="true" applyBorder="true" applyAlignment="true" applyProtection="true">
      <alignment horizontal="center" vertical="center" textRotation="0" wrapText="true" indent="0" shrinkToFit="false"/>
      <protection locked="true" hidden="false"/>
    </xf>
    <xf numFmtId="164" fontId="13" fillId="0" borderId="1" xfId="0" applyFont="true" applyBorder="true" applyAlignment="true" applyProtection="true">
      <alignment horizontal="center" vertical="center" textRotation="0" wrapText="true" indent="0" shrinkToFit="false"/>
      <protection locked="true" hidden="false"/>
    </xf>
    <xf numFmtId="164" fontId="14" fillId="0" borderId="1" xfId="0" applyFont="true" applyBorder="true" applyAlignment="true" applyProtection="true">
      <alignment horizontal="right" vertical="bottom" textRotation="0" wrapText="true" indent="0" shrinkToFit="false"/>
      <protection locked="true" hidden="false"/>
    </xf>
    <xf numFmtId="164" fontId="15" fillId="0" borderId="0" xfId="0" applyFont="true" applyBorder="false" applyAlignment="true" applyProtection="true">
      <alignment horizontal="right" vertical="bottom" textRotation="0" wrapText="false" indent="0" shrinkToFit="false"/>
      <protection locked="true" hidden="false"/>
    </xf>
    <xf numFmtId="164" fontId="16" fillId="0" borderId="0" xfId="0" applyFont="true" applyBorder="false" applyAlignment="true" applyProtection="true">
      <alignment horizontal="left" vertical="bottom" textRotation="0" wrapText="false" indent="0" shrinkToFit="false"/>
      <protection locked="true" hidden="false"/>
    </xf>
    <xf numFmtId="164" fontId="11" fillId="0" borderId="0" xfId="0" applyFont="true" applyBorder="true" applyAlignment="true" applyProtection="true">
      <alignment horizontal="center" vertical="bottom" textRotation="0" wrapText="false" indent="0" shrinkToFit="false"/>
      <protection locked="true" hidden="false"/>
    </xf>
    <xf numFmtId="165" fontId="10" fillId="0" borderId="1" xfId="0" applyFont="true" applyBorder="true" applyAlignment="true" applyProtection="true">
      <alignment horizontal="center" vertical="center" textRotation="0" wrapText="false" indent="0" shrinkToFit="false"/>
      <protection locked="true" hidden="false"/>
    </xf>
    <xf numFmtId="164" fontId="10" fillId="0" borderId="0" xfId="0" applyFont="true" applyBorder="false" applyAlignment="true" applyProtection="true">
      <alignment horizontal="left" vertical="bottom" textRotation="0" wrapText="false" indent="0" shrinkToFit="false"/>
      <protection locked="true" hidden="false"/>
    </xf>
    <xf numFmtId="166" fontId="4" fillId="0" borderId="1" xfId="0" applyFont="true" applyBorder="true" applyAlignment="true" applyProtection="true">
      <alignment horizontal="center" vertical="center" textRotation="0" wrapText="true" indent="0" shrinkToFit="false"/>
      <protection locked="true" hidden="false"/>
    </xf>
    <xf numFmtId="164" fontId="6" fillId="0" borderId="0" xfId="0" applyFont="true" applyBorder="true" applyAlignment="true" applyProtection="true">
      <alignment horizontal="center" vertical="bottom" textRotation="0" wrapText="false" indent="0" shrinkToFit="false"/>
      <protection locked="true" hidden="false"/>
    </xf>
    <xf numFmtId="165" fontId="4" fillId="2" borderId="1" xfId="0" applyFont="true" applyBorder="true" applyAlignment="true" applyProtection="true">
      <alignment horizontal="center" vertical="center" textRotation="0" wrapText="true" indent="0" shrinkToFit="false"/>
      <protection locked="true" hidden="false"/>
    </xf>
    <xf numFmtId="164" fontId="4" fillId="0" borderId="0" xfId="0" applyFont="true" applyBorder="false" applyAlignment="true" applyProtection="true">
      <alignment horizontal="right" vertical="bottom" textRotation="0" wrapText="false" indent="0" shrinkToFit="false"/>
      <protection locked="true" hidden="false"/>
    </xf>
    <xf numFmtId="164" fontId="6" fillId="0" borderId="0" xfId="0" applyFont="true" applyBorder="true" applyAlignment="true" applyProtection="true">
      <alignment horizontal="center" vertical="center" textRotation="0" wrapText="false" indent="0" shrinkToFit="false"/>
      <protection locked="true" hidden="false"/>
    </xf>
    <xf numFmtId="164" fontId="17" fillId="0" borderId="1" xfId="0" applyFont="true" applyBorder="true" applyAlignment="true" applyProtection="true">
      <alignment horizontal="center" vertical="center" textRotation="0" wrapText="true" indent="0" shrinkToFit="false"/>
      <protection locked="true" hidden="false"/>
    </xf>
    <xf numFmtId="165" fontId="4" fillId="2" borderId="1" xfId="0" applyFont="true" applyBorder="true" applyAlignment="true" applyProtection="true">
      <alignment horizontal="center" vertical="center" textRotation="0" wrapText="false" indent="0" shrinkToFit="false"/>
      <protection locked="true" hidden="false"/>
    </xf>
    <xf numFmtId="164" fontId="4" fillId="0" borderId="1" xfId="0" applyFont="true" applyBorder="true" applyAlignment="true" applyProtection="true">
      <alignment horizontal="center" vertical="center" textRotation="0" wrapText="false" indent="0" shrinkToFit="false"/>
      <protection locked="true" hidden="false"/>
    </xf>
    <xf numFmtId="164" fontId="6" fillId="0" borderId="2" xfId="0" applyFont="true" applyBorder="true" applyAlignment="true" applyProtection="true">
      <alignment horizontal="center" vertical="center" textRotation="0" wrapText="true" indent="0" shrinkToFit="false"/>
      <protection locked="true" hidden="false"/>
    </xf>
    <xf numFmtId="165" fontId="5" fillId="0" borderId="1" xfId="0" applyFont="true" applyBorder="true" applyAlignment="true" applyProtection="true">
      <alignment horizontal="center" vertical="center" textRotation="0" wrapText="true" indent="0" shrinkToFit="false"/>
      <protection locked="true" hidden="false"/>
    </xf>
    <xf numFmtId="165" fontId="10" fillId="0" borderId="3" xfId="0" applyFont="true" applyBorder="true" applyAlignment="true" applyProtection="true">
      <alignment horizontal="center" vertical="center" textRotation="0" wrapText="true" indent="0" shrinkToFit="false"/>
      <protection locked="true" hidden="false"/>
    </xf>
    <xf numFmtId="164" fontId="18" fillId="2" borderId="0" xfId="0" applyFont="true" applyBorder="false" applyAlignment="true" applyProtection="true">
      <alignment horizontal="left" vertical="bottom" textRotation="0" wrapText="true" indent="0" shrinkToFit="false"/>
      <protection locked="true" hidden="false"/>
    </xf>
    <xf numFmtId="164" fontId="18" fillId="2" borderId="0" xfId="0" applyFont="true" applyBorder="true" applyAlignment="true" applyProtection="true">
      <alignment horizontal="right" vertical="bottom" textRotation="0" wrapText="true" indent="0" shrinkToFit="false"/>
      <protection locked="true" hidden="false"/>
    </xf>
    <xf numFmtId="164" fontId="18" fillId="0" borderId="0" xfId="20" applyFont="true" applyBorder="false" applyAlignment="true" applyProtection="true">
      <alignment horizontal="general" vertical="center" textRotation="0" wrapText="false" indent="0" shrinkToFit="false"/>
      <protection locked="true" hidden="false"/>
    </xf>
    <xf numFmtId="164" fontId="19" fillId="2" borderId="0" xfId="0" applyFont="true" applyBorder="false" applyAlignment="true" applyProtection="true">
      <alignment horizontal="right" vertical="bottom" textRotation="0" wrapText="true" indent="0" shrinkToFit="false"/>
      <protection locked="true" hidden="false"/>
    </xf>
    <xf numFmtId="167" fontId="20" fillId="2" borderId="0" xfId="0" applyFont="true" applyBorder="true" applyAlignment="true" applyProtection="true">
      <alignment horizontal="center" vertical="bottom" textRotation="0" wrapText="true" indent="0" shrinkToFit="false"/>
      <protection locked="true" hidden="false"/>
    </xf>
    <xf numFmtId="164" fontId="21" fillId="2" borderId="0" xfId="0" applyFont="true" applyBorder="true" applyAlignment="true" applyProtection="true">
      <alignment horizontal="center" vertical="bottom" textRotation="0" wrapText="true" indent="0" shrinkToFit="false"/>
      <protection locked="true" hidden="false"/>
    </xf>
    <xf numFmtId="164" fontId="22" fillId="2" borderId="0" xfId="0" applyFont="true" applyBorder="true" applyAlignment="true" applyProtection="true">
      <alignment horizontal="center" vertical="bottom" textRotation="0" wrapText="true" indent="0" shrinkToFit="false"/>
      <protection locked="true" hidden="false"/>
    </xf>
    <xf numFmtId="164" fontId="18" fillId="2" borderId="0" xfId="0" applyFont="true" applyBorder="true" applyAlignment="true" applyProtection="true">
      <alignment horizontal="center" vertical="bottom" textRotation="0" wrapText="true" indent="0" shrinkToFit="false"/>
      <protection locked="true" hidden="false"/>
    </xf>
    <xf numFmtId="164" fontId="18" fillId="0" borderId="0" xfId="0" applyFont="true" applyBorder="false" applyAlignment="true" applyProtection="true">
      <alignment horizontal="general" vertical="center" textRotation="0" wrapText="false" indent="0" shrinkToFit="false"/>
      <protection locked="true" hidden="false"/>
    </xf>
    <xf numFmtId="164" fontId="23" fillId="2" borderId="0" xfId="0" applyFont="true" applyBorder="true" applyAlignment="true" applyProtection="true">
      <alignment horizontal="center" vertical="center" textRotation="0" wrapText="false" indent="0" shrinkToFit="false"/>
      <protection locked="true" hidden="false"/>
    </xf>
    <xf numFmtId="164" fontId="18" fillId="2" borderId="0" xfId="0" applyFont="true" applyBorder="false" applyAlignment="true" applyProtection="true">
      <alignment horizontal="left" vertical="bottom" textRotation="0" wrapText="false" indent="0" shrinkToFit="false"/>
      <protection locked="true" hidden="false"/>
    </xf>
    <xf numFmtId="164" fontId="24" fillId="2" borderId="0" xfId="0" applyFont="true" applyBorder="false" applyAlignment="true" applyProtection="true">
      <alignment horizontal="center" vertical="center" textRotation="0" wrapText="false" indent="0" shrinkToFit="false"/>
      <protection locked="true" hidden="false"/>
    </xf>
    <xf numFmtId="164" fontId="18" fillId="2" borderId="0" xfId="0" applyFont="true" applyBorder="false" applyAlignment="true" applyProtection="true">
      <alignment horizontal="general" vertical="center" textRotation="0" wrapText="false" indent="0" shrinkToFit="false"/>
      <protection locked="true" hidden="false"/>
    </xf>
    <xf numFmtId="164" fontId="25" fillId="2" borderId="0" xfId="0" applyFont="true" applyBorder="false" applyAlignment="true" applyProtection="true">
      <alignment horizontal="left" vertical="center" textRotation="0" wrapText="false" indent="0" shrinkToFit="false"/>
      <protection locked="true" hidden="false"/>
    </xf>
    <xf numFmtId="164" fontId="26" fillId="2" borderId="0" xfId="0" applyFont="true" applyBorder="false" applyAlignment="true" applyProtection="true">
      <alignment horizontal="general" vertical="center" textRotation="0" wrapText="false" indent="0" shrinkToFit="false"/>
      <protection locked="true" hidden="false"/>
    </xf>
    <xf numFmtId="164" fontId="18" fillId="2" borderId="4" xfId="0" applyFont="true" applyBorder="true" applyAlignment="true" applyProtection="true">
      <alignment horizontal="general" vertical="center" textRotation="0" wrapText="false" indent="0" shrinkToFit="false"/>
      <protection locked="true" hidden="false"/>
    </xf>
    <xf numFmtId="168" fontId="27" fillId="2" borderId="5" xfId="0" applyFont="true" applyBorder="true" applyAlignment="true" applyProtection="true">
      <alignment horizontal="general" vertical="center" textRotation="0" wrapText="false" indent="0" shrinkToFit="false"/>
      <protection locked="true" hidden="false"/>
    </xf>
    <xf numFmtId="164" fontId="18" fillId="2" borderId="6" xfId="0" applyFont="true" applyBorder="true" applyAlignment="true" applyProtection="true">
      <alignment horizontal="general" vertical="center" textRotation="0" wrapText="false" indent="0" shrinkToFit="false"/>
      <protection locked="true" hidden="false"/>
    </xf>
    <xf numFmtId="168" fontId="27" fillId="2" borderId="7" xfId="0" applyFont="true" applyBorder="true" applyAlignment="true" applyProtection="true">
      <alignment horizontal="general" vertical="center" textRotation="0" wrapText="false" indent="0" shrinkToFit="false"/>
      <protection locked="true" hidden="false"/>
    </xf>
    <xf numFmtId="164" fontId="24" fillId="2" borderId="2" xfId="0" applyFont="true" applyBorder="true" applyAlignment="true" applyProtection="true">
      <alignment horizontal="center" vertical="center" textRotation="0" wrapText="false" indent="0" shrinkToFit="false"/>
      <protection locked="true" hidden="false"/>
    </xf>
    <xf numFmtId="164" fontId="18" fillId="2" borderId="0" xfId="0" applyFont="true" applyBorder="false" applyAlignment="true" applyProtection="true">
      <alignment horizontal="right" vertical="center" textRotation="0" wrapText="false" indent="0" shrinkToFit="false"/>
      <protection locked="true" hidden="false"/>
    </xf>
    <xf numFmtId="164" fontId="18" fillId="2" borderId="8" xfId="0" applyFont="true" applyBorder="true" applyAlignment="true" applyProtection="true">
      <alignment horizontal="general" vertical="center" textRotation="0" wrapText="false" indent="0" shrinkToFit="false"/>
      <protection locked="true" hidden="false"/>
    </xf>
    <xf numFmtId="168" fontId="27" fillId="2" borderId="9" xfId="0" applyFont="true" applyBorder="true" applyAlignment="true" applyProtection="true">
      <alignment horizontal="general" vertical="center" textRotation="0" wrapText="false" indent="0" shrinkToFit="false"/>
      <protection locked="true" hidden="false"/>
    </xf>
    <xf numFmtId="164" fontId="26" fillId="2" borderId="1" xfId="0" applyFont="true" applyBorder="true" applyAlignment="true" applyProtection="true">
      <alignment horizontal="center" vertical="center" textRotation="0" wrapText="false" indent="0" shrinkToFit="false"/>
      <protection locked="true" hidden="false"/>
    </xf>
    <xf numFmtId="169" fontId="26" fillId="2" borderId="1" xfId="0" applyFont="true" applyBorder="true" applyAlignment="true" applyProtection="true">
      <alignment horizontal="center" vertical="center" textRotation="0" wrapText="false" indent="0" shrinkToFit="false"/>
      <protection locked="true" hidden="false"/>
    </xf>
    <xf numFmtId="164" fontId="18" fillId="2" borderId="0" xfId="0" applyFont="true" applyBorder="true" applyAlignment="true" applyProtection="true">
      <alignment horizontal="general" vertical="center" textRotation="0" wrapText="false" indent="0" shrinkToFit="false"/>
      <protection locked="true" hidden="false"/>
    </xf>
    <xf numFmtId="164" fontId="26" fillId="2" borderId="1" xfId="0" applyFont="true" applyBorder="true" applyAlignment="true" applyProtection="true">
      <alignment horizontal="center" vertical="center" textRotation="0" wrapText="true" indent="0" shrinkToFit="false"/>
      <protection locked="true" hidden="false"/>
    </xf>
    <xf numFmtId="168" fontId="26" fillId="2" borderId="1" xfId="0" applyFont="true" applyBorder="true" applyAlignment="true" applyProtection="true">
      <alignment horizontal="center" vertical="center" textRotation="0" wrapText="false" indent="0" shrinkToFit="false"/>
      <protection locked="true" hidden="false"/>
    </xf>
    <xf numFmtId="164" fontId="18" fillId="2" borderId="10" xfId="0" applyFont="true" applyBorder="true" applyAlignment="true" applyProtection="true">
      <alignment horizontal="general" vertical="center" textRotation="0" wrapText="false" indent="0" shrinkToFit="false"/>
      <protection locked="true" hidden="false"/>
    </xf>
    <xf numFmtId="170" fontId="27" fillId="2" borderId="11" xfId="0" applyFont="true" applyBorder="true" applyAlignment="true" applyProtection="true">
      <alignment horizontal="general" vertical="center" textRotation="0" wrapText="false" indent="0" shrinkToFit="false"/>
      <protection locked="true" hidden="false"/>
    </xf>
    <xf numFmtId="170" fontId="27" fillId="2" borderId="9" xfId="0" applyFont="true" applyBorder="true" applyAlignment="true" applyProtection="true">
      <alignment horizontal="general" vertical="center" textRotation="0" wrapText="false" indent="0" shrinkToFit="false"/>
      <protection locked="true" hidden="false"/>
    </xf>
    <xf numFmtId="171" fontId="27" fillId="2" borderId="12" xfId="0" applyFont="true" applyBorder="true" applyAlignment="true" applyProtection="true">
      <alignment horizontal="general" vertical="center" textRotation="0" wrapText="false" indent="0" shrinkToFit="false"/>
      <protection locked="true" hidden="false"/>
    </xf>
    <xf numFmtId="164" fontId="18" fillId="2" borderId="13" xfId="0" applyFont="true" applyBorder="true" applyAlignment="true" applyProtection="true">
      <alignment horizontal="general" vertical="center" textRotation="0" wrapText="false" indent="0" shrinkToFit="false"/>
      <protection locked="true" hidden="false"/>
    </xf>
    <xf numFmtId="168" fontId="27" fillId="2" borderId="4" xfId="0" applyFont="true" applyBorder="true" applyAlignment="true" applyProtection="true">
      <alignment horizontal="general" vertical="center" textRotation="0" wrapText="false" indent="0" shrinkToFit="false"/>
      <protection locked="true" hidden="false"/>
    </xf>
    <xf numFmtId="164" fontId="18" fillId="2" borderId="14" xfId="0" applyFont="true" applyBorder="true" applyAlignment="true" applyProtection="true">
      <alignment horizontal="general" vertical="center" textRotation="0" wrapText="false" indent="0" shrinkToFit="false"/>
      <protection locked="true" hidden="false"/>
    </xf>
    <xf numFmtId="170" fontId="27" fillId="2" borderId="15" xfId="0" applyFont="true" applyBorder="true" applyAlignment="true" applyProtection="true">
      <alignment horizontal="general" vertical="center" textRotation="0" wrapText="false" indent="0" shrinkToFit="false"/>
      <protection locked="true" hidden="false"/>
    </xf>
    <xf numFmtId="170" fontId="27" fillId="2" borderId="6" xfId="0" applyFont="true" applyBorder="true" applyAlignment="true" applyProtection="true">
      <alignment horizontal="general" vertical="center" textRotation="0" wrapText="false" indent="0" shrinkToFit="false"/>
      <protection locked="true" hidden="false"/>
    </xf>
    <xf numFmtId="164" fontId="18" fillId="2" borderId="16" xfId="0" applyFont="true" applyBorder="true" applyAlignment="true" applyProtection="true">
      <alignment horizontal="general" vertical="center" textRotation="0" wrapText="false" indent="0" shrinkToFit="false"/>
      <protection locked="true" hidden="false"/>
    </xf>
    <xf numFmtId="170" fontId="27" fillId="2" borderId="10" xfId="0" applyFont="true" applyBorder="true" applyAlignment="true" applyProtection="true">
      <alignment horizontal="general" vertical="center" textRotation="0" wrapText="false" indent="0" shrinkToFit="false"/>
      <protection locked="true" hidden="false"/>
    </xf>
    <xf numFmtId="166" fontId="18" fillId="2" borderId="0" xfId="0" applyFont="true" applyBorder="false" applyAlignment="true" applyProtection="true">
      <alignment horizontal="general" vertical="center" textRotation="0" wrapText="false" indent="0" shrinkToFit="false"/>
      <protection locked="true" hidden="false"/>
    </xf>
    <xf numFmtId="164" fontId="18" fillId="2" borderId="17" xfId="0" applyFont="true" applyBorder="true" applyAlignment="true" applyProtection="true">
      <alignment horizontal="left" vertical="center" textRotation="0" wrapText="false" indent="0" shrinkToFit="false"/>
      <protection locked="true" hidden="false"/>
    </xf>
    <xf numFmtId="165" fontId="18" fillId="2" borderId="18" xfId="0" applyFont="true" applyBorder="true" applyAlignment="true" applyProtection="true">
      <alignment horizontal="center" vertical="center" textRotation="0" wrapText="false" indent="0" shrinkToFit="false"/>
      <protection locked="true" hidden="false"/>
    </xf>
    <xf numFmtId="165" fontId="18" fillId="2" borderId="19" xfId="0" applyFont="true" applyBorder="true" applyAlignment="true" applyProtection="true">
      <alignment horizontal="center" vertical="center" textRotation="0" wrapText="true" indent="0" shrinkToFit="false"/>
      <protection locked="true" hidden="false"/>
    </xf>
    <xf numFmtId="165" fontId="18" fillId="2" borderId="18" xfId="0" applyFont="true" applyBorder="true" applyAlignment="true" applyProtection="true">
      <alignment horizontal="center" vertical="center" textRotation="0" wrapText="true" indent="0" shrinkToFit="false"/>
      <protection locked="true" hidden="false"/>
    </xf>
    <xf numFmtId="165" fontId="18" fillId="2" borderId="20" xfId="0" applyFont="true" applyBorder="true" applyAlignment="true" applyProtection="true">
      <alignment horizontal="center" vertical="center" textRotation="0" wrapText="true" indent="0" shrinkToFit="false"/>
      <protection locked="true" hidden="false"/>
    </xf>
    <xf numFmtId="165" fontId="18" fillId="2" borderId="5" xfId="0" applyFont="true" applyBorder="true" applyAlignment="true" applyProtection="true">
      <alignment horizontal="center" vertical="center" textRotation="0" wrapText="true" indent="0" shrinkToFit="false"/>
      <protection locked="true" hidden="false"/>
    </xf>
    <xf numFmtId="164" fontId="18" fillId="2" borderId="21" xfId="0" applyFont="true" applyBorder="true" applyAlignment="true" applyProtection="true">
      <alignment horizontal="general" vertical="center" textRotation="0" wrapText="false" indent="0" shrinkToFit="false"/>
      <protection locked="true" hidden="false"/>
    </xf>
    <xf numFmtId="170" fontId="27" fillId="2" borderId="1" xfId="0" applyFont="true" applyBorder="true" applyAlignment="true" applyProtection="true">
      <alignment horizontal="general" vertical="center" textRotation="0" wrapText="false" indent="0" shrinkToFit="false"/>
      <protection locked="true" hidden="false"/>
    </xf>
    <xf numFmtId="170" fontId="27" fillId="2" borderId="22" xfId="0" applyFont="true" applyBorder="true" applyAlignment="true" applyProtection="true">
      <alignment horizontal="general" vertical="center" textRotation="0" wrapText="false" indent="0" shrinkToFit="false"/>
      <protection locked="true" hidden="false"/>
    </xf>
    <xf numFmtId="164" fontId="18" fillId="2" borderId="23" xfId="0" applyFont="true" applyBorder="true" applyAlignment="true" applyProtection="true">
      <alignment horizontal="general" vertical="center" textRotation="0" wrapText="false" indent="0" shrinkToFit="false"/>
      <protection locked="true" hidden="false"/>
    </xf>
    <xf numFmtId="170" fontId="27" fillId="2" borderId="24" xfId="0" applyFont="true" applyBorder="true" applyAlignment="true" applyProtection="true">
      <alignment horizontal="general" vertical="center" textRotation="0" wrapText="false" indent="0" shrinkToFit="false"/>
      <protection locked="true" hidden="false"/>
    </xf>
    <xf numFmtId="170" fontId="27" fillId="2" borderId="25" xfId="0" applyFont="true" applyBorder="true" applyAlignment="true" applyProtection="true">
      <alignment horizontal="general" vertical="center" textRotation="0" wrapText="false" indent="0" shrinkToFit="false"/>
      <protection locked="true" hidden="false"/>
    </xf>
    <xf numFmtId="170" fontId="27" fillId="2" borderId="26" xfId="0" applyFont="true" applyBorder="true" applyAlignment="true" applyProtection="true">
      <alignment horizontal="general" vertical="center" textRotation="0" wrapText="false" indent="0" shrinkToFit="false"/>
      <protection locked="true" hidden="false"/>
    </xf>
    <xf numFmtId="168" fontId="27" fillId="2" borderId="24" xfId="0" applyFont="true" applyBorder="true" applyAlignment="true" applyProtection="true">
      <alignment horizontal="general" vertical="center" textRotation="0" wrapText="false" indent="0" shrinkToFit="false"/>
      <protection locked="true" hidden="false"/>
    </xf>
    <xf numFmtId="164" fontId="17" fillId="0" borderId="0" xfId="0" applyFont="true" applyBorder="false" applyAlignment="true" applyProtection="true">
      <alignment horizontal="general" vertical="center" textRotation="0" wrapText="false" indent="0" shrinkToFit="false"/>
      <protection locked="true" hidden="false"/>
    </xf>
    <xf numFmtId="164" fontId="28" fillId="2" borderId="27" xfId="0" applyFont="true" applyBorder="true" applyAlignment="true" applyProtection="true">
      <alignment horizontal="general" vertical="center" textRotation="0" wrapText="false" indent="0" shrinkToFit="false"/>
      <protection locked="true" hidden="false"/>
    </xf>
    <xf numFmtId="164" fontId="18" fillId="2" borderId="28" xfId="0" applyFont="true" applyBorder="true" applyAlignment="true" applyProtection="true">
      <alignment horizontal="general" vertical="center" textRotation="0" wrapText="false" indent="0" shrinkToFit="false"/>
      <protection locked="true" hidden="false"/>
    </xf>
    <xf numFmtId="164" fontId="18" fillId="2" borderId="29" xfId="0" applyFont="true" applyBorder="true" applyAlignment="true" applyProtection="true">
      <alignment horizontal="general" vertical="center" textRotation="0" wrapText="false" indent="0" shrinkToFit="false"/>
      <protection locked="true" hidden="false"/>
    </xf>
    <xf numFmtId="164" fontId="24" fillId="2" borderId="17" xfId="0" applyFont="true" applyBorder="true" applyAlignment="true" applyProtection="true">
      <alignment horizontal="general" vertical="center" textRotation="0" wrapText="false" indent="0" shrinkToFit="false"/>
      <protection locked="true" hidden="false"/>
    </xf>
    <xf numFmtId="168" fontId="27" fillId="2" borderId="1" xfId="0" applyFont="true" applyBorder="true" applyAlignment="true" applyProtection="true">
      <alignment horizontal="general" vertical="center" textRotation="0" wrapText="false" indent="0" shrinkToFit="false"/>
      <protection locked="true" hidden="false"/>
    </xf>
    <xf numFmtId="168" fontId="27" fillId="2" borderId="30" xfId="0" applyFont="true" applyBorder="true" applyAlignment="true" applyProtection="true">
      <alignment horizontal="general" vertical="center" textRotation="0" wrapText="false" indent="0" shrinkToFit="false"/>
      <protection locked="true" hidden="false"/>
    </xf>
    <xf numFmtId="168" fontId="27" fillId="2" borderId="26" xfId="0" applyFont="true" applyBorder="true" applyAlignment="true" applyProtection="true">
      <alignment horizontal="general" vertical="center" textRotation="0" wrapText="false" indent="0" shrinkToFit="false"/>
      <protection locked="true" hidden="false"/>
    </xf>
    <xf numFmtId="164" fontId="18" fillId="2" borderId="27" xfId="0" applyFont="true" applyBorder="true" applyAlignment="true" applyProtection="true">
      <alignment horizontal="general" vertical="center" textRotation="0" wrapText="false" indent="0" shrinkToFit="false"/>
      <protection locked="true" hidden="false"/>
    </xf>
    <xf numFmtId="168" fontId="18" fillId="2" borderId="28" xfId="0" applyFont="true" applyBorder="true" applyAlignment="true" applyProtection="true">
      <alignment horizontal="general" vertical="center" textRotation="0" wrapText="false" indent="0" shrinkToFit="false"/>
      <protection locked="true" hidden="false"/>
    </xf>
    <xf numFmtId="172" fontId="18" fillId="2" borderId="28" xfId="0" applyFont="true" applyBorder="true" applyAlignment="true" applyProtection="true">
      <alignment horizontal="general" vertical="center" textRotation="0" wrapText="false" indent="0" shrinkToFit="false"/>
      <protection locked="true" hidden="false"/>
    </xf>
    <xf numFmtId="172" fontId="18" fillId="2" borderId="31" xfId="0" applyFont="true" applyBorder="true" applyAlignment="true" applyProtection="true">
      <alignment horizontal="general" vertical="center" textRotation="0" wrapText="false" indent="0" shrinkToFit="false"/>
      <protection locked="true" hidden="false"/>
    </xf>
    <xf numFmtId="172" fontId="18" fillId="2" borderId="29" xfId="0" applyFont="true" applyBorder="true" applyAlignment="true" applyProtection="true">
      <alignment horizontal="general" vertical="center" textRotation="0" wrapText="false" indent="0" shrinkToFit="false"/>
      <protection locked="true" hidden="false"/>
    </xf>
    <xf numFmtId="164" fontId="18" fillId="0" borderId="0" xfId="0" applyFont="true" applyBorder="true" applyAlignment="true" applyProtection="true">
      <alignment horizontal="general" vertical="center" textRotation="0" wrapText="false" indent="0" shrinkToFit="false"/>
      <protection locked="true" hidden="false"/>
    </xf>
    <xf numFmtId="164" fontId="24" fillId="2" borderId="21" xfId="0" applyFont="true" applyBorder="true" applyAlignment="true" applyProtection="true">
      <alignment horizontal="general" vertical="center" textRotation="0" wrapText="false" indent="0" shrinkToFit="false"/>
      <protection locked="true" hidden="false"/>
    </xf>
    <xf numFmtId="173" fontId="24" fillId="2" borderId="1" xfId="0" applyFont="true" applyBorder="true" applyAlignment="true" applyProtection="true">
      <alignment horizontal="general" vertical="center" textRotation="0" wrapText="false" indent="0" shrinkToFit="false"/>
      <protection locked="true" hidden="false"/>
    </xf>
    <xf numFmtId="173" fontId="24" fillId="2" borderId="30" xfId="0" applyFont="true" applyBorder="true" applyAlignment="true" applyProtection="true">
      <alignment horizontal="general" vertical="center" textRotation="0" wrapText="false" indent="0" shrinkToFit="false"/>
      <protection locked="true" hidden="false"/>
    </xf>
    <xf numFmtId="173" fontId="27" fillId="2" borderId="1" xfId="0" applyFont="true" applyBorder="true" applyAlignment="true" applyProtection="true">
      <alignment horizontal="general" vertical="center" textRotation="0" wrapText="false" indent="0" shrinkToFit="false"/>
      <protection locked="true" hidden="false"/>
    </xf>
    <xf numFmtId="173" fontId="27" fillId="2" borderId="30" xfId="0" applyFont="true" applyBorder="true" applyAlignment="true" applyProtection="true">
      <alignment horizontal="general" vertical="center" textRotation="0" wrapText="false" indent="0" shrinkToFit="false"/>
      <protection locked="true" hidden="false"/>
    </xf>
    <xf numFmtId="173" fontId="27" fillId="2" borderId="7" xfId="0" applyFont="true" applyBorder="true" applyAlignment="true" applyProtection="true">
      <alignment horizontal="general" vertical="center" textRotation="0" wrapText="false" indent="0" shrinkToFit="false"/>
      <protection locked="true" hidden="false"/>
    </xf>
    <xf numFmtId="164" fontId="18" fillId="2" borderId="21" xfId="0" applyFont="true" applyBorder="true" applyAlignment="true" applyProtection="true">
      <alignment horizontal="left" vertical="center" textRotation="0" wrapText="false" indent="0" shrinkToFit="false"/>
      <protection locked="true" hidden="false"/>
    </xf>
    <xf numFmtId="174" fontId="18" fillId="2" borderId="1" xfId="0" applyFont="true" applyBorder="true" applyAlignment="true" applyProtection="true">
      <alignment horizontal="general" vertical="center" textRotation="0" wrapText="false" indent="0" shrinkToFit="false"/>
      <protection locked="true" hidden="false"/>
    </xf>
    <xf numFmtId="164" fontId="24" fillId="2" borderId="21" xfId="0" applyFont="true" applyBorder="true" applyAlignment="true" applyProtection="true">
      <alignment horizontal="left" vertical="center" textRotation="0" wrapText="true" indent="0" shrinkToFit="false"/>
      <protection locked="true" hidden="false"/>
    </xf>
    <xf numFmtId="173" fontId="24" fillId="2" borderId="7" xfId="0" applyFont="true" applyBorder="true" applyAlignment="true" applyProtection="true">
      <alignment horizontal="general" vertical="center" textRotation="0" wrapText="false" indent="0" shrinkToFit="false"/>
      <protection locked="true" hidden="false"/>
    </xf>
    <xf numFmtId="164" fontId="24" fillId="2" borderId="21" xfId="0" applyFont="true" applyBorder="true" applyAlignment="true" applyProtection="true">
      <alignment horizontal="left" vertical="center" textRotation="0" wrapText="false" indent="0" shrinkToFit="false"/>
      <protection locked="true" hidden="false"/>
    </xf>
    <xf numFmtId="164" fontId="24" fillId="2" borderId="23" xfId="0" applyFont="true" applyBorder="true" applyAlignment="true" applyProtection="true">
      <alignment horizontal="left" vertical="center" textRotation="0" wrapText="false" indent="0" shrinkToFit="false"/>
      <protection locked="true" hidden="false"/>
    </xf>
    <xf numFmtId="173" fontId="24" fillId="2" borderId="24" xfId="0" applyFont="true" applyBorder="true" applyAlignment="true" applyProtection="true">
      <alignment horizontal="general" vertical="center" textRotation="0" wrapText="false" indent="0" shrinkToFit="false"/>
      <protection locked="true" hidden="false"/>
    </xf>
    <xf numFmtId="173" fontId="24" fillId="2" borderId="26" xfId="0" applyFont="true" applyBorder="true" applyAlignment="true" applyProtection="true">
      <alignment horizontal="general" vertical="center" textRotation="0" wrapText="false" indent="0" shrinkToFit="false"/>
      <protection locked="true" hidden="false"/>
    </xf>
    <xf numFmtId="173" fontId="24" fillId="2" borderId="9" xfId="0" applyFont="true" applyBorder="true" applyAlignment="true" applyProtection="true">
      <alignment horizontal="general" vertical="center" textRotation="0" wrapText="false" indent="0" shrinkToFit="false"/>
      <protection locked="true" hidden="false"/>
    </xf>
    <xf numFmtId="172" fontId="27" fillId="2" borderId="28" xfId="0" applyFont="true" applyBorder="true" applyAlignment="true" applyProtection="true">
      <alignment horizontal="center" vertical="center" textRotation="0" wrapText="false" indent="0" shrinkToFit="false"/>
      <protection locked="true" hidden="false"/>
    </xf>
    <xf numFmtId="172" fontId="27" fillId="2" borderId="31" xfId="0" applyFont="true" applyBorder="true" applyAlignment="true" applyProtection="true">
      <alignment horizontal="center" vertical="center" textRotation="0" wrapText="false" indent="0" shrinkToFit="false"/>
      <protection locked="true" hidden="false"/>
    </xf>
    <xf numFmtId="172" fontId="27" fillId="2" borderId="29" xfId="0" applyFont="true" applyBorder="true" applyAlignment="true" applyProtection="true">
      <alignment horizontal="center" vertical="center" textRotation="0" wrapText="false" indent="0" shrinkToFit="false"/>
      <protection locked="true" hidden="false"/>
    </xf>
    <xf numFmtId="164" fontId="24" fillId="2" borderId="21" xfId="0" applyFont="true" applyBorder="true" applyAlignment="true" applyProtection="true">
      <alignment horizontal="general" vertical="center" textRotation="0" wrapText="true" indent="0" shrinkToFit="false"/>
      <protection locked="true" hidden="false"/>
    </xf>
    <xf numFmtId="175" fontId="27" fillId="2" borderId="1" xfId="0" applyFont="true" applyBorder="true" applyAlignment="true" applyProtection="true">
      <alignment horizontal="center" vertical="center" textRotation="0" wrapText="false" indent="0" shrinkToFit="false"/>
      <protection locked="true" hidden="false"/>
    </xf>
    <xf numFmtId="175" fontId="27" fillId="2" borderId="30" xfId="0" applyFont="true" applyBorder="true" applyAlignment="true" applyProtection="true">
      <alignment horizontal="center" vertical="center" textRotation="0" wrapText="false" indent="0" shrinkToFit="false"/>
      <protection locked="true" hidden="false"/>
    </xf>
    <xf numFmtId="175" fontId="27" fillId="2" borderId="7" xfId="0" applyFont="true" applyBorder="true" applyAlignment="true" applyProtection="true">
      <alignment horizontal="center" vertical="center" textRotation="0" wrapText="false" indent="0" shrinkToFit="false"/>
      <protection locked="true" hidden="false"/>
    </xf>
    <xf numFmtId="176" fontId="24" fillId="2" borderId="1" xfId="0" applyFont="true" applyBorder="true" applyAlignment="true" applyProtection="true">
      <alignment horizontal="general" vertical="center" textRotation="0" wrapText="false" indent="0" shrinkToFit="false"/>
      <protection locked="true" hidden="false"/>
    </xf>
    <xf numFmtId="176" fontId="24" fillId="2" borderId="30" xfId="0" applyFont="true" applyBorder="true" applyAlignment="true" applyProtection="true">
      <alignment horizontal="general" vertical="center" textRotation="0" wrapText="false" indent="0" shrinkToFit="false"/>
      <protection locked="true" hidden="false"/>
    </xf>
    <xf numFmtId="176" fontId="24" fillId="2" borderId="7" xfId="0" applyFont="true" applyBorder="true" applyAlignment="true" applyProtection="true">
      <alignment horizontal="general" vertical="center" textRotation="0" wrapText="false" indent="0" shrinkToFit="false"/>
      <protection locked="true" hidden="false"/>
    </xf>
    <xf numFmtId="174" fontId="24" fillId="2" borderId="1" xfId="0" applyFont="true" applyBorder="true" applyAlignment="true" applyProtection="true">
      <alignment horizontal="general" vertical="center" textRotation="0" wrapText="false" indent="0" shrinkToFit="false"/>
      <protection locked="true" hidden="false"/>
    </xf>
    <xf numFmtId="174" fontId="24" fillId="2" borderId="30" xfId="0" applyFont="true" applyBorder="true" applyAlignment="true" applyProtection="true">
      <alignment horizontal="general" vertical="center" textRotation="0" wrapText="false" indent="0" shrinkToFit="false"/>
      <protection locked="true" hidden="false"/>
    </xf>
    <xf numFmtId="174" fontId="24" fillId="2" borderId="7" xfId="0" applyFont="true" applyBorder="true" applyAlignment="true" applyProtection="true">
      <alignment horizontal="general" vertical="center" textRotation="0" wrapText="false" indent="0" shrinkToFit="false"/>
      <protection locked="true" hidden="false"/>
    </xf>
    <xf numFmtId="164" fontId="24" fillId="2" borderId="32" xfId="0" applyFont="true" applyBorder="true" applyAlignment="true" applyProtection="true">
      <alignment horizontal="general" vertical="center" textRotation="0" wrapText="false" indent="0" shrinkToFit="false"/>
      <protection locked="true" hidden="false"/>
    </xf>
    <xf numFmtId="174" fontId="24" fillId="2" borderId="33" xfId="0" applyFont="true" applyBorder="true" applyAlignment="true" applyProtection="true">
      <alignment horizontal="general" vertical="center" textRotation="0" wrapText="false" indent="0" shrinkToFit="false"/>
      <protection locked="true" hidden="false"/>
    </xf>
    <xf numFmtId="174" fontId="24" fillId="2" borderId="34" xfId="0" applyFont="true" applyBorder="true" applyAlignment="true" applyProtection="true">
      <alignment horizontal="general" vertical="center" textRotation="0" wrapText="false" indent="0" shrinkToFit="false"/>
      <protection locked="true" hidden="false"/>
    </xf>
    <xf numFmtId="174" fontId="24" fillId="2" borderId="35" xfId="0" applyFont="true" applyBorder="true" applyAlignment="true" applyProtection="true">
      <alignment horizontal="general" vertical="center" textRotation="0" wrapText="false" indent="0" shrinkToFit="false"/>
      <protection locked="true" hidden="false"/>
    </xf>
    <xf numFmtId="164" fontId="27" fillId="2" borderId="0" xfId="0" applyFont="true" applyBorder="true" applyAlignment="true" applyProtection="true">
      <alignment horizontal="left" vertical="center" textRotation="0" wrapText="true" indent="0" shrinkToFit="false"/>
      <protection locked="true" hidden="false"/>
    </xf>
    <xf numFmtId="164" fontId="18" fillId="2" borderId="0" xfId="20" applyFont="true" applyBorder="false" applyAlignment="true" applyProtection="true">
      <alignment horizontal="general" vertical="center" textRotation="0" wrapText="false" indent="0" shrinkToFit="false"/>
      <protection locked="true" hidden="false"/>
    </xf>
    <xf numFmtId="164" fontId="5" fillId="0" borderId="3" xfId="0" applyFont="true" applyBorder="true" applyAlignment="true" applyProtection="true">
      <alignment horizontal="center" vertical="center" textRotation="0" wrapText="true" indent="0" shrinkToFit="false"/>
      <protection locked="true" hidden="false"/>
    </xf>
    <xf numFmtId="165" fontId="12" fillId="0" borderId="3" xfId="0" applyFont="true" applyBorder="true" applyAlignment="true" applyProtection="true">
      <alignment horizontal="center" vertical="center" textRotation="0" wrapText="true" indent="0" shrinkToFit="false"/>
      <protection locked="true" hidden="false"/>
    </xf>
    <xf numFmtId="165" fontId="4" fillId="0" borderId="1" xfId="0" applyFont="true" applyBorder="true" applyAlignment="true" applyProtection="true">
      <alignment horizontal="center" vertical="bottom" textRotation="0" wrapText="true" indent="0" shrinkToFit="false"/>
      <protection locked="true" hidden="false"/>
    </xf>
    <xf numFmtId="164" fontId="4" fillId="0" borderId="1" xfId="0" applyFont="true" applyBorder="true" applyAlignment="true" applyProtection="true">
      <alignment horizontal="left" vertical="bottom" textRotation="0" wrapText="true" indent="0" shrinkToFit="false"/>
      <protection locked="true" hidden="false"/>
    </xf>
    <xf numFmtId="164" fontId="4" fillId="2" borderId="1" xfId="0" applyFont="true" applyBorder="true" applyAlignment="true" applyProtection="true">
      <alignment horizontal="center" vertical="center" textRotation="0" wrapText="tru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4" fontId="4" fillId="0" borderId="1" xfId="0" applyFont="true" applyBorder="true" applyAlignment="true" applyProtection="true">
      <alignment horizontal="center" vertical="bottom" textRotation="0" wrapText="true" indent="0" shrinkToFit="false"/>
      <protection locked="true" hidden="false"/>
    </xf>
    <xf numFmtId="178" fontId="4" fillId="2" borderId="1" xfId="0" applyFont="true" applyBorder="true" applyAlignment="true" applyProtection="true">
      <alignment horizontal="center" vertical="center" textRotation="0" wrapText="true" indent="0" shrinkToFit="false"/>
      <protection locked="true" hidden="false"/>
    </xf>
    <xf numFmtId="178" fontId="18" fillId="2" borderId="1" xfId="20" applyFont="true" applyBorder="true" applyAlignment="true" applyProtection="true">
      <alignment horizontal="center" vertical="center" textRotation="0" wrapText="true" indent="0" shrinkToFit="false"/>
      <protection locked="true" hidden="false"/>
    </xf>
    <xf numFmtId="164" fontId="6" fillId="0" borderId="0" xfId="0" applyFont="true" applyBorder="true" applyAlignment="true" applyProtection="true">
      <alignment horizontal="center" vertical="center" textRotation="0" wrapText="tru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5" fillId="0" borderId="1" xfId="0" applyFont="true" applyBorder="true" applyAlignment="true" applyProtection="true">
      <alignment horizontal="center" vertical="center" textRotation="90" wrapText="true" indent="0" shrinkToFit="false"/>
      <protection locked="true" hidden="false"/>
    </xf>
    <xf numFmtId="165" fontId="4" fillId="0" borderId="1" xfId="0" applyFont="true" applyBorder="true" applyAlignment="true" applyProtection="true">
      <alignment horizontal="center" vertical="center" textRotation="0" wrapText="false" indent="0" shrinkToFit="false"/>
      <protection locked="true" hidden="false"/>
    </xf>
    <xf numFmtId="164" fontId="31" fillId="0" borderId="1" xfId="0" applyFont="true" applyBorder="true" applyAlignment="true" applyProtection="true">
      <alignment horizontal="left" vertical="center" textRotation="0" wrapText="true" indent="0" shrinkToFit="false"/>
      <protection locked="true" hidden="false"/>
    </xf>
    <xf numFmtId="166" fontId="5" fillId="0" borderId="1" xfId="0" applyFont="true" applyBorder="true" applyAlignment="true" applyProtection="true">
      <alignment horizontal="center" vertical="center" textRotation="0" wrapText="false" indent="0" shrinkToFit="false"/>
      <protection locked="true" hidden="false"/>
    </xf>
    <xf numFmtId="166" fontId="5" fillId="2" borderId="1" xfId="0" applyFont="true" applyBorder="true" applyAlignment="true" applyProtection="true">
      <alignment horizontal="center" vertical="center" textRotation="0" wrapText="false" indent="0" shrinkToFit="false"/>
      <protection locked="true" hidden="false"/>
    </xf>
    <xf numFmtId="164" fontId="5" fillId="0" borderId="1" xfId="0" applyFont="true" applyBorder="true" applyAlignment="true" applyProtection="true">
      <alignment horizontal="center" vertical="center" textRotation="0" wrapText="false" indent="0" shrinkToFit="false"/>
      <protection locked="true" hidden="false"/>
    </xf>
    <xf numFmtId="164" fontId="4" fillId="2" borderId="1" xfId="0" applyFont="true" applyBorder="true" applyAlignment="true" applyProtection="true">
      <alignment horizontal="center" vertical="center" textRotation="0" wrapText="false" indent="0" shrinkToFit="false"/>
      <protection locked="true" hidden="false"/>
    </xf>
    <xf numFmtId="164" fontId="31" fillId="2" borderId="1" xfId="0" applyFont="true" applyBorder="true" applyAlignment="true" applyProtection="true">
      <alignment horizontal="left" vertical="center" textRotation="0" wrapText="true" indent="0" shrinkToFit="false"/>
      <protection locked="true" hidden="false"/>
    </xf>
    <xf numFmtId="166" fontId="4" fillId="2" borderId="1" xfId="0" applyFont="true" applyBorder="true" applyAlignment="true" applyProtection="true">
      <alignment horizontal="center" vertical="center" textRotation="0" wrapText="false" indent="0" shrinkToFit="false"/>
      <protection locked="true" hidden="false"/>
    </xf>
    <xf numFmtId="166" fontId="4" fillId="0" borderId="1" xfId="0" applyFont="true" applyBorder="true" applyAlignment="true" applyProtection="true">
      <alignment horizontal="center" vertical="center" textRotation="0" wrapText="false" indent="0" shrinkToFit="false"/>
      <protection locked="true" hidden="false"/>
    </xf>
    <xf numFmtId="164" fontId="17" fillId="0" borderId="2" xfId="0" applyFont="true" applyBorder="true" applyAlignment="true" applyProtection="true">
      <alignment horizontal="center" vertical="bottom" textRotation="0" wrapText="true" indent="0" shrinkToFit="false"/>
      <protection locked="true" hidden="false"/>
    </xf>
    <xf numFmtId="179" fontId="4" fillId="2" borderId="1" xfId="0" applyFont="true" applyBorder="true" applyAlignment="true" applyProtection="true">
      <alignment horizontal="center" vertical="center" textRotation="0" wrapText="true" indent="0" shrinkToFit="false"/>
      <protection locked="true" hidden="false"/>
    </xf>
    <xf numFmtId="167" fontId="5" fillId="0" borderId="2" xfId="0" applyFont="true" applyBorder="true" applyAlignment="true" applyProtection="true">
      <alignment horizontal="center" vertical="bottom" textRotation="0" wrapText="true" indent="0" shrinkToFit="false"/>
      <protection locked="true" hidden="false"/>
    </xf>
    <xf numFmtId="165" fontId="32" fillId="0" borderId="1" xfId="0" applyFont="true" applyBorder="true" applyAlignment="true" applyProtection="true">
      <alignment horizontal="right" vertical="center" textRotation="0" wrapText="true" indent="0" shrinkToFit="false"/>
      <protection locked="true" hidden="false"/>
    </xf>
    <xf numFmtId="164" fontId="17" fillId="0" borderId="1" xfId="0" applyFont="true" applyBorder="true" applyAlignment="true" applyProtection="true">
      <alignment horizontal="left" vertical="center" textRotation="0" wrapText="true" indent="0" shrinkToFit="false"/>
      <protection locked="true" hidden="false"/>
    </xf>
    <xf numFmtId="167" fontId="32" fillId="0" borderId="1" xfId="0" applyFont="true" applyBorder="true" applyAlignment="true" applyProtection="true">
      <alignment horizontal="left" vertical="center" textRotation="0" wrapText="true" indent="0" shrinkToFit="false"/>
      <protection locked="true" hidden="false"/>
    </xf>
    <xf numFmtId="180" fontId="4" fillId="0" borderId="1" xfId="0" applyFont="true" applyBorder="true" applyAlignment="true" applyProtection="true">
      <alignment horizontal="center" vertical="center" textRotation="0" wrapText="true" indent="0" shrinkToFit="false"/>
      <protection locked="true" hidden="false"/>
    </xf>
    <xf numFmtId="164" fontId="33" fillId="0" borderId="1" xfId="0" applyFont="true" applyBorder="true" applyAlignment="true" applyProtection="true">
      <alignment horizontal="left" vertical="center" textRotation="0" wrapText="true" indent="0" shrinkToFit="false"/>
      <protection locked="true" hidden="false"/>
    </xf>
    <xf numFmtId="164" fontId="33" fillId="0" borderId="1" xfId="0" applyFont="true" applyBorder="true" applyAlignment="true" applyProtection="true">
      <alignment horizontal="center" vertical="center" textRotation="0" wrapText="true" indent="0" shrinkToFit="false"/>
      <protection locked="true" hidden="false"/>
    </xf>
    <xf numFmtId="165" fontId="32" fillId="0" borderId="1" xfId="0" applyFont="true" applyBorder="true" applyAlignment="true" applyProtection="true">
      <alignment horizontal="right" vertical="center" textRotation="0" wrapText="false" indent="0" shrinkToFit="false"/>
      <protection locked="true" hidden="false"/>
    </xf>
    <xf numFmtId="164" fontId="33" fillId="0" borderId="1" xfId="0" applyFont="true" applyBorder="true" applyAlignment="true" applyProtection="true">
      <alignment horizontal="left"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Excel Built-in Explanatory Text" xfId="20"/>
  </cellStyles>
  <dxfs count="8">
    <dxf>
      <font>
        <name val="Arial"/>
        <charset val="204"/>
        <family val="2"/>
        <color rgb="FFFFFFFF"/>
      </font>
    </dxf>
    <dxf>
      <font>
        <name val="Arial"/>
        <charset val="204"/>
        <family val="2"/>
        <color rgb="FFFFFFFF"/>
      </font>
    </dxf>
    <dxf>
      <font>
        <name val="Arial"/>
        <charset val="204"/>
        <family val="2"/>
        <color rgb="FFFFFFFF"/>
      </font>
    </dxf>
    <dxf>
      <font>
        <name val="Arial"/>
        <charset val="204"/>
        <family val="2"/>
        <color rgb="FFFFFFFF"/>
      </font>
    </dxf>
    <dxf>
      <font>
        <name val="Arial"/>
        <charset val="204"/>
        <family val="2"/>
        <color rgb="FFFFFFFF"/>
      </font>
    </dxf>
    <dxf>
      <font>
        <name val="Arial"/>
        <charset val="204"/>
        <family val="2"/>
        <color rgb="FFFFFFFF"/>
      </font>
    </dxf>
    <dxf>
      <font>
        <name val="Arial"/>
        <charset val="204"/>
        <family val="2"/>
        <color rgb="FFFFFFFF"/>
      </font>
    </dxf>
    <dxf>
      <font>
        <name val="Arial"/>
        <charset val="204"/>
        <family val="2"/>
        <color rgb="FFFFFFFF"/>
      </font>
    </dxf>
  </dxfs>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autoTitleDeleted val="1"/>
    <c:plotArea>
      <c:layout>
        <c:manualLayout>
          <c:layoutTarget val="inner"/>
          <c:xMode val="edge"/>
          <c:yMode val="edge"/>
          <c:x val="0.114723707664884"/>
          <c:y val="0.0230210016155089"/>
          <c:w val="0.519643493761141"/>
          <c:h val="0.950053850296177"/>
        </c:manualLayout>
      </c:layout>
      <c:scatterChart>
        <c:scatterStyle val="line"/>
        <c:varyColors val="0"/>
        <c:ser>
          <c:idx val="0"/>
          <c:order val="0"/>
          <c:tx>
            <c:strRef>
              <c:f>'5. анализ эконом эфф'!$A$84</c:f>
              <c:strCache>
                <c:ptCount val="1"/>
                <c:pt idx="0">
                  <c:v>Дисконтированный денежный поток нарастающим итогом (PV)</c:v>
                </c:pt>
              </c:strCache>
            </c:strRef>
          </c:tx>
          <c:spPr>
            <a:solidFill>
              <a:srgbClr val="666699"/>
            </a:solidFill>
            <a:ln w="25200">
              <a:solidFill>
                <a:srgbClr val="666699"/>
              </a:solidFill>
              <a:round/>
            </a:ln>
          </c:spPr>
          <c:marker>
            <c:symbol val="none"/>
          </c:marker>
          <c:dLbls>
            <c:txPr>
              <a:bodyPr wrap="square"/>
              <a:lstStyle/>
              <a:p>
                <a:pPr>
                  <a:defRPr b="0" sz="1000" spc="-1" strike="noStrike">
                    <a:solidFill>
                      <a:srgbClr val="000000"/>
                    </a:solidFill>
                    <a:latin typeface="Calibri"/>
                  </a:defRPr>
                </a:pPr>
              </a:p>
            </c:txPr>
            <c:dLblPos val="r"/>
            <c:showLegendKey val="0"/>
            <c:showVal val="0"/>
            <c:showCatName val="0"/>
            <c:showSerName val="0"/>
            <c:showPercent val="0"/>
            <c:separator>; </c:separator>
            <c:showLeaderLines val="0"/>
            <c:extLst>
              <c:ext xmlns:c15="http://schemas.microsoft.com/office/drawing/2012/chart" uri="{CE6537A1-D6FC-4f65-9D91-7224C49458BB}">
                <c15:showLeaderLines val="0"/>
              </c:ext>
            </c:extLst>
          </c:dLbls>
          <c:xVal>
            <c:numRef>
              <c:f>'5. анализ эконом эфф'!$B$72:$U$72</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эфф'!$B$84:$U$84</c:f>
              <c:numCache>
                <c:formatCode>General</c:formatCode>
                <c:ptCount val="20"/>
                <c:pt idx="0">
                  <c:v>-4083780.36</c:v>
                </c:pt>
                <c:pt idx="1">
                  <c:v>526827.394847536</c:v>
                </c:pt>
                <c:pt idx="2">
                  <c:v>527175.987231133</c:v>
                </c:pt>
                <c:pt idx="3">
                  <c:v>466648.033542135</c:v>
                </c:pt>
                <c:pt idx="4">
                  <c:v>413224.307432397</c:v>
                </c:pt>
                <c:pt idx="5">
                  <c:v>366051.747151283</c:v>
                </c:pt>
                <c:pt idx="6">
                  <c:v>312611.832173963</c:v>
                </c:pt>
                <c:pt idx="7">
                  <c:v>236383.70564289</c:v>
                </c:pt>
                <c:pt idx="8">
                  <c:v>210504.811005882</c:v>
                </c:pt>
                <c:pt idx="9">
                  <c:v>187518.562052068</c:v>
                </c:pt>
                <c:pt idx="10">
                  <c:v>167093.601231842</c:v>
                </c:pt>
                <c:pt idx="11">
                  <c:v>148937.57671803</c:v>
                </c:pt>
                <c:pt idx="12">
                  <c:v>132792.418945576</c:v>
                </c:pt>
                <c:pt idx="13">
                  <c:v>118430.205103171</c:v>
                </c:pt>
                <c:pt idx="14">
                  <c:v>105649.53653942</c:v>
                </c:pt>
                <c:pt idx="15">
                  <c:v>94272.3638288709</c:v>
                </c:pt>
                <c:pt idx="16">
                  <c:v>88990.2277048675</c:v>
                </c:pt>
                <c:pt idx="17">
                  <c:v>79704.2909008811</c:v>
                </c:pt>
                <c:pt idx="18">
                  <c:v>71387.3214155718</c:v>
                </c:pt>
                <c:pt idx="19">
                  <c:v>63938.209615686</c:v>
                </c:pt>
              </c:numCache>
            </c:numRef>
          </c:yVal>
          <c:smooth val="1"/>
        </c:ser>
        <c:ser>
          <c:idx val="1"/>
          <c:order val="1"/>
          <c:tx>
            <c:strRef>
              <c:f>'5. анализ эконом эфф'!$A$85</c:f>
              <c:strCache>
                <c:ptCount val="1"/>
                <c:pt idx="0">
                  <c:v>Чистая приведённая стоимость без учета продажи (NPV) </c:v>
                </c:pt>
              </c:strCache>
            </c:strRef>
          </c:tx>
          <c:spPr>
            <a:solidFill>
              <a:srgbClr val="993366"/>
            </a:solidFill>
            <a:ln w="25200">
              <a:solidFill>
                <a:srgbClr val="993366"/>
              </a:solidFill>
              <a:round/>
            </a:ln>
          </c:spPr>
          <c:marker>
            <c:symbol val="none"/>
          </c:marker>
          <c:dLbls>
            <c:txPr>
              <a:bodyPr wrap="square"/>
              <a:lstStyle/>
              <a:p>
                <a:pPr>
                  <a:defRPr b="0" sz="1000" spc="-1" strike="noStrike">
                    <a:solidFill>
                      <a:srgbClr val="000000"/>
                    </a:solidFill>
                    <a:latin typeface="Calibri"/>
                  </a:defRPr>
                </a:pPr>
              </a:p>
            </c:txPr>
            <c:dLblPos val="r"/>
            <c:showLegendKey val="0"/>
            <c:showVal val="0"/>
            <c:showCatName val="0"/>
            <c:showSerName val="0"/>
            <c:showPercent val="0"/>
            <c:separator>; </c:separator>
            <c:showLeaderLines val="0"/>
            <c:extLst>
              <c:ext xmlns:c15="http://schemas.microsoft.com/office/drawing/2012/chart" uri="{CE6537A1-D6FC-4f65-9D91-7224C49458BB}">
                <c15:showLeaderLines val="0"/>
              </c:ext>
            </c:extLst>
          </c:dLbls>
          <c:xVal>
            <c:numRef>
              <c:f>'5. анализ эконом эфф'!$B$72:$U$72</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эфф'!$B$85:$U$85</c:f>
              <c:numCache>
                <c:formatCode>General</c:formatCode>
                <c:ptCount val="20"/>
                <c:pt idx="0">
                  <c:v>-4083780.36</c:v>
                </c:pt>
                <c:pt idx="1">
                  <c:v>-3556952.96515246</c:v>
                </c:pt>
                <c:pt idx="2">
                  <c:v>-3029776.97792133</c:v>
                </c:pt>
                <c:pt idx="3">
                  <c:v>-2563128.9443792</c:v>
                </c:pt>
                <c:pt idx="4">
                  <c:v>-2149904.6369468</c:v>
                </c:pt>
                <c:pt idx="5">
                  <c:v>-1783852.88979552</c:v>
                </c:pt>
                <c:pt idx="6">
                  <c:v>-1471241.05762155</c:v>
                </c:pt>
                <c:pt idx="7">
                  <c:v>-1234857.35197866</c:v>
                </c:pt>
                <c:pt idx="8">
                  <c:v>-1024352.54097278</c:v>
                </c:pt>
                <c:pt idx="9">
                  <c:v>-836833.978920713</c:v>
                </c:pt>
                <c:pt idx="10">
                  <c:v>-669740.377688871</c:v>
                </c:pt>
                <c:pt idx="11">
                  <c:v>-520802.80097084</c:v>
                </c:pt>
                <c:pt idx="12">
                  <c:v>-388010.382025265</c:v>
                </c:pt>
                <c:pt idx="13">
                  <c:v>-269580.176922094</c:v>
                </c:pt>
                <c:pt idx="14">
                  <c:v>-163930.640382673</c:v>
                </c:pt>
                <c:pt idx="15">
                  <c:v>-69658.2765538026</c:v>
                </c:pt>
                <c:pt idx="16">
                  <c:v>19331.9511510649</c:v>
                </c:pt>
                <c:pt idx="17">
                  <c:v>99036.2420519461</c:v>
                </c:pt>
                <c:pt idx="18">
                  <c:v>170423.563467518</c:v>
                </c:pt>
                <c:pt idx="19">
                  <c:v>234361.773083204</c:v>
                </c:pt>
              </c:numCache>
            </c:numRef>
          </c:yVal>
          <c:smooth val="1"/>
        </c:ser>
        <c:axId val="93150018"/>
        <c:axId val="2568419"/>
      </c:scatterChart>
      <c:valAx>
        <c:axId val="93150018"/>
        <c:scaling>
          <c:orientation val="minMax"/>
        </c:scaling>
        <c:delete val="0"/>
        <c:axPos val="b"/>
        <c:numFmt formatCode="0" sourceLinked="0"/>
        <c:majorTickMark val="out"/>
        <c:minorTickMark val="none"/>
        <c:tickLblPos val="nextTo"/>
        <c:spPr>
          <a:ln w="6480">
            <a:solidFill>
              <a:srgbClr val="808080"/>
            </a:solidFill>
            <a:round/>
          </a:ln>
        </c:spPr>
        <c:txPr>
          <a:bodyPr/>
          <a:lstStyle/>
          <a:p>
            <a:pPr>
              <a:defRPr b="0" sz="1000" spc="-1" strike="noStrike">
                <a:solidFill>
                  <a:srgbClr val="000000"/>
                </a:solidFill>
                <a:latin typeface="Calibri"/>
              </a:defRPr>
            </a:pPr>
          </a:p>
        </c:txPr>
        <c:crossAx val="2568419"/>
        <c:crosses val="autoZero"/>
        <c:crossBetween val="midCat"/>
      </c:valAx>
      <c:valAx>
        <c:axId val="2568419"/>
        <c:scaling>
          <c:orientation val="minMax"/>
        </c:scaling>
        <c:delete val="0"/>
        <c:axPos val="l"/>
        <c:majorGridlines>
          <c:spPr>
            <a:ln w="6480">
              <a:solidFill>
                <a:srgbClr val="808080"/>
              </a:solidFill>
              <a:round/>
            </a:ln>
          </c:spPr>
        </c:majorGridlines>
        <c:numFmt formatCode="\ * #,##0\ ;\ * \(#,##0\);\ * &quot;- &quot;;\ @\ " sourceLinked="0"/>
        <c:majorTickMark val="out"/>
        <c:minorTickMark val="none"/>
        <c:tickLblPos val="nextTo"/>
        <c:spPr>
          <a:ln w="6480">
            <a:solidFill>
              <a:srgbClr val="808080"/>
            </a:solidFill>
            <a:round/>
          </a:ln>
        </c:spPr>
        <c:txPr>
          <a:bodyPr/>
          <a:lstStyle/>
          <a:p>
            <a:pPr>
              <a:defRPr b="0" sz="1000" spc="-1" strike="noStrike">
                <a:solidFill>
                  <a:srgbClr val="000000"/>
                </a:solidFill>
                <a:latin typeface="Calibri"/>
              </a:defRPr>
            </a:pPr>
          </a:p>
        </c:txPr>
        <c:crossAx val="93150018"/>
        <c:crosses val="autoZero"/>
        <c:crossBetween val="midCat"/>
      </c:valAx>
      <c:spPr>
        <a:solidFill>
          <a:srgbClr val="ffffff"/>
        </a:solidFill>
        <a:ln w="0">
          <a:noFill/>
        </a:ln>
      </c:spPr>
    </c:plotArea>
    <c:legend>
      <c:legendPos val="r"/>
      <c:layout>
        <c:manualLayout>
          <c:xMode val="edge"/>
          <c:yMode val="edge"/>
          <c:x val="0.657742402315485"/>
          <c:y val="0.366484336151169"/>
          <c:w val="0.315558029501809"/>
          <c:h val="0.261966927763272"/>
        </c:manualLayout>
      </c:layout>
      <c:overlay val="0"/>
      <c:spPr>
        <a:noFill/>
        <a:ln w="0">
          <a:noFill/>
        </a:ln>
      </c:spPr>
      <c:txPr>
        <a:bodyPr/>
        <a:lstStyle/>
        <a:p>
          <a:pPr>
            <a:defRPr b="0" sz="918" spc="-1" strike="noStrike">
              <a:solidFill>
                <a:srgbClr val="000000"/>
              </a:solidFill>
              <a:latin typeface="Calibri"/>
            </a:defRPr>
          </a:pPr>
        </a:p>
      </c:txPr>
    </c:legend>
    <c:plotVisOnly val="1"/>
    <c:dispBlanksAs val="gap"/>
  </c:chart>
  <c:spPr>
    <a:solidFill>
      <a:srgbClr val="ffffff"/>
    </a:solidFill>
    <a:ln w="9360">
      <a:solidFill>
        <a:srgbClr val="808080"/>
      </a:solidFill>
      <a:round/>
    </a:ln>
  </c:spPr>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381600</xdr:colOff>
      <xdr:row>26</xdr:row>
      <xdr:rowOff>152280</xdr:rowOff>
    </xdr:from>
    <xdr:to>
      <xdr:col>6</xdr:col>
      <xdr:colOff>558720</xdr:colOff>
      <xdr:row>40</xdr:row>
      <xdr:rowOff>25560</xdr:rowOff>
    </xdr:to>
    <xdr:graphicFrame>
      <xdr:nvGraphicFramePr>
        <xdr:cNvPr id="0" name="Диаграмма 1"/>
        <xdr:cNvGraphicFramePr/>
      </xdr:nvGraphicFramePr>
      <xdr:xfrm>
        <a:off x="4842000" y="5867280"/>
        <a:ext cx="5048640" cy="26737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C49"/>
  <sheetViews>
    <sheetView showFormulas="false" showGridLines="true" showRowColHeaders="true" showZeros="true" rightToLeft="false" tabSelected="true" showOutlineSymbols="true" defaultGridColor="true" view="normal" topLeftCell="A19" colorId="64" zoomScale="75" zoomScaleNormal="75" zoomScalePageLayoutView="100" workbookViewId="0">
      <selection pane="topLeft" activeCell="B41" activeCellId="0" sqref="B41"/>
    </sheetView>
  </sheetViews>
  <sheetFormatPr defaultColWidth="8.71484375" defaultRowHeight="15.75" zeroHeight="false" outlineLevelRow="0" outlineLevelCol="0"/>
  <cols>
    <col collapsed="false" customWidth="true" hidden="false" outlineLevel="0" max="1" min="1" style="1" width="4.86"/>
    <col collapsed="false" customWidth="true" hidden="false" outlineLevel="0" max="2" min="2" style="2" width="50.57"/>
    <col collapsed="false" customWidth="true" hidden="false" outlineLevel="0" max="3" min="3" style="3" width="56.29"/>
    <col collapsed="false" customWidth="true" hidden="false" outlineLevel="0" max="1025" min="4" style="4" width="8.42"/>
  </cols>
  <sheetData>
    <row r="1" s="3" customFormat="true" ht="15.75" hidden="false" customHeight="true" outlineLevel="0" collapsed="false">
      <c r="C1" s="5" t="s">
        <v>0</v>
      </c>
    </row>
    <row r="2" s="3" customFormat="true" ht="15.75" hidden="false" customHeight="true" outlineLevel="0" collapsed="false">
      <c r="C2" s="5" t="s">
        <v>1</v>
      </c>
    </row>
    <row r="3" s="3" customFormat="true" ht="15.75" hidden="false" customHeight="true" outlineLevel="0" collapsed="false">
      <c r="C3" s="5" t="s">
        <v>2</v>
      </c>
    </row>
    <row r="4" s="3" customFormat="true" ht="15.75" hidden="false" customHeight="true" outlineLevel="0" collapsed="false"/>
    <row r="5" s="3" customFormat="true" ht="15.75" hidden="false" customHeight="true" outlineLevel="0" collapsed="false">
      <c r="A5" s="6" t="s">
        <v>3</v>
      </c>
      <c r="B5" s="6"/>
      <c r="C5" s="6"/>
    </row>
    <row r="6" s="3" customFormat="true" ht="15.75" hidden="false" customHeight="true" outlineLevel="0" collapsed="false"/>
    <row r="7" s="3" customFormat="true" ht="18.75" hidden="false" customHeight="true" outlineLevel="0" collapsed="false">
      <c r="A7" s="7" t="s">
        <v>4</v>
      </c>
      <c r="B7" s="7"/>
      <c r="C7" s="7"/>
    </row>
    <row r="8" s="3" customFormat="true" ht="15.75" hidden="false" customHeight="true" outlineLevel="0" collapsed="false"/>
    <row r="9" s="3" customFormat="true" ht="15.75" hidden="false" customHeight="true" outlineLevel="0" collapsed="false">
      <c r="A9" s="8" t="s">
        <v>5</v>
      </c>
      <c r="B9" s="8"/>
      <c r="C9" s="8"/>
    </row>
    <row r="10" s="3" customFormat="true" ht="15.75" hidden="false" customHeight="true" outlineLevel="0" collapsed="false">
      <c r="A10" s="9" t="s">
        <v>6</v>
      </c>
      <c r="B10" s="9"/>
      <c r="C10" s="9"/>
    </row>
    <row r="11" s="3" customFormat="true" ht="15.75" hidden="false" customHeight="true" outlineLevel="0" collapsed="false"/>
    <row r="12" s="3" customFormat="true" ht="15.75" hidden="false" customHeight="true" outlineLevel="0" collapsed="false">
      <c r="A12" s="8" t="s">
        <v>7</v>
      </c>
      <c r="B12" s="8"/>
      <c r="C12" s="8"/>
    </row>
    <row r="13" s="3" customFormat="true" ht="15.75" hidden="false" customHeight="true" outlineLevel="0" collapsed="false">
      <c r="A13" s="9" t="s">
        <v>8</v>
      </c>
      <c r="B13" s="9"/>
      <c r="C13" s="9"/>
    </row>
    <row r="14" s="3" customFormat="true" ht="15.75" hidden="false" customHeight="true" outlineLevel="0" collapsed="false"/>
    <row r="15" s="3" customFormat="true" ht="15.75" hidden="false" customHeight="true" outlineLevel="0" collapsed="false">
      <c r="A15" s="10" t="s">
        <v>9</v>
      </c>
      <c r="B15" s="10"/>
      <c r="C15" s="10"/>
    </row>
    <row r="16" s="3" customFormat="true" ht="15.75" hidden="false" customHeight="true" outlineLevel="0" collapsed="false">
      <c r="A16" s="11" t="s">
        <v>10</v>
      </c>
      <c r="B16" s="11"/>
      <c r="C16" s="11"/>
    </row>
    <row r="17" s="3" customFormat="true" ht="15.75" hidden="false" customHeight="true" outlineLevel="0" collapsed="false"/>
    <row r="18" s="3" customFormat="true" ht="18.75" hidden="false" customHeight="true" outlineLevel="0" collapsed="false">
      <c r="A18" s="7" t="s">
        <v>11</v>
      </c>
      <c r="B18" s="7"/>
      <c r="C18" s="7"/>
    </row>
    <row r="19" s="3" customFormat="true" ht="15.75" hidden="false" customHeight="true" outlineLevel="0" collapsed="false"/>
    <row r="20" s="3" customFormat="true" ht="30.75" hidden="false" customHeight="true" outlineLevel="0" collapsed="false">
      <c r="A20" s="12" t="s">
        <v>12</v>
      </c>
      <c r="B20" s="12" t="s">
        <v>13</v>
      </c>
      <c r="C20" s="12" t="s">
        <v>14</v>
      </c>
    </row>
    <row r="21" s="14" customFormat="true" ht="15.75" hidden="false" customHeight="true" outlineLevel="0" collapsed="false">
      <c r="A21" s="13" t="n">
        <v>1</v>
      </c>
      <c r="B21" s="13" t="n">
        <v>2</v>
      </c>
      <c r="C21" s="13" t="n">
        <v>3</v>
      </c>
    </row>
    <row r="22" s="3" customFormat="true" ht="37.5" hidden="false" customHeight="true" outlineLevel="0" collapsed="false">
      <c r="A22" s="15" t="n">
        <v>1</v>
      </c>
      <c r="B22" s="16" t="s">
        <v>15</v>
      </c>
      <c r="C22" s="12" t="s">
        <v>16</v>
      </c>
    </row>
    <row r="23" s="3" customFormat="true" ht="39.75" hidden="false" customHeight="true" outlineLevel="0" collapsed="false">
      <c r="A23" s="15" t="n">
        <v>2</v>
      </c>
      <c r="B23" s="16" t="s">
        <v>17</v>
      </c>
      <c r="C23" s="12" t="s">
        <v>18</v>
      </c>
    </row>
    <row r="24" s="3" customFormat="true" ht="15.75" hidden="false" customHeight="true" outlineLevel="0" collapsed="false">
      <c r="A24" s="12"/>
      <c r="B24" s="12"/>
      <c r="C24" s="12"/>
    </row>
    <row r="25" s="3" customFormat="true" ht="50.25" hidden="false" customHeight="true" outlineLevel="0" collapsed="false">
      <c r="A25" s="15" t="n">
        <v>3</v>
      </c>
      <c r="B25" s="16" t="s">
        <v>19</v>
      </c>
      <c r="C25" s="12" t="s">
        <v>5</v>
      </c>
    </row>
    <row r="26" s="3" customFormat="true" ht="37.5" hidden="false" customHeight="true" outlineLevel="0" collapsed="false">
      <c r="A26" s="15" t="n">
        <v>4</v>
      </c>
      <c r="B26" s="16" t="s">
        <v>20</v>
      </c>
      <c r="C26" s="12" t="s">
        <v>21</v>
      </c>
    </row>
    <row r="27" s="3" customFormat="true" ht="45.75" hidden="false" customHeight="true" outlineLevel="0" collapsed="false">
      <c r="A27" s="15" t="n">
        <v>5</v>
      </c>
      <c r="B27" s="16" t="s">
        <v>22</v>
      </c>
      <c r="C27" s="12" t="s">
        <v>23</v>
      </c>
    </row>
    <row r="28" s="3" customFormat="true" ht="19.5" hidden="false" customHeight="true" outlineLevel="0" collapsed="false">
      <c r="A28" s="15" t="n">
        <v>6</v>
      </c>
      <c r="B28" s="16" t="s">
        <v>24</v>
      </c>
      <c r="C28" s="12" t="s">
        <v>25</v>
      </c>
    </row>
    <row r="29" s="3" customFormat="true" ht="36.75" hidden="false" customHeight="true" outlineLevel="0" collapsed="false">
      <c r="A29" s="15" t="n">
        <v>7</v>
      </c>
      <c r="B29" s="16" t="s">
        <v>26</v>
      </c>
      <c r="C29" s="12" t="s">
        <v>25</v>
      </c>
    </row>
    <row r="30" s="3" customFormat="true" ht="36" hidden="false" customHeight="true" outlineLevel="0" collapsed="false">
      <c r="A30" s="15" t="n">
        <v>8</v>
      </c>
      <c r="B30" s="16" t="s">
        <v>27</v>
      </c>
      <c r="C30" s="12" t="s">
        <v>25</v>
      </c>
    </row>
    <row r="31" s="3" customFormat="true" ht="37.5" hidden="false" customHeight="true" outlineLevel="0" collapsed="false">
      <c r="A31" s="15" t="n">
        <v>9</v>
      </c>
      <c r="B31" s="16" t="s">
        <v>28</v>
      </c>
      <c r="C31" s="12" t="s">
        <v>25</v>
      </c>
    </row>
    <row r="32" s="3" customFormat="true" ht="33.75" hidden="false" customHeight="true" outlineLevel="0" collapsed="false">
      <c r="A32" s="15" t="n">
        <v>10</v>
      </c>
      <c r="B32" s="16" t="s">
        <v>29</v>
      </c>
      <c r="C32" s="12" t="s">
        <v>25</v>
      </c>
    </row>
    <row r="33" s="3" customFormat="true" ht="81" hidden="false" customHeight="true" outlineLevel="0" collapsed="false">
      <c r="A33" s="15" t="n">
        <v>11</v>
      </c>
      <c r="B33" s="16" t="s">
        <v>30</v>
      </c>
      <c r="C33" s="12" t="s">
        <v>31</v>
      </c>
    </row>
    <row r="34" s="3" customFormat="true" ht="97.5" hidden="false" customHeight="true" outlineLevel="0" collapsed="false">
      <c r="A34" s="15" t="n">
        <v>12</v>
      </c>
      <c r="B34" s="16" t="s">
        <v>32</v>
      </c>
      <c r="C34" s="12" t="s">
        <v>25</v>
      </c>
    </row>
    <row r="35" s="3" customFormat="true" ht="45.75" hidden="false" customHeight="true" outlineLevel="0" collapsed="false">
      <c r="A35" s="15" t="n">
        <v>13</v>
      </c>
      <c r="B35" s="16" t="s">
        <v>33</v>
      </c>
      <c r="C35" s="12" t="s">
        <v>25</v>
      </c>
    </row>
    <row r="36" s="3" customFormat="true" ht="30.75" hidden="false" customHeight="true" outlineLevel="0" collapsed="false">
      <c r="A36" s="15" t="n">
        <v>14</v>
      </c>
      <c r="B36" s="16" t="s">
        <v>34</v>
      </c>
      <c r="C36" s="12" t="s">
        <v>35</v>
      </c>
    </row>
    <row r="37" s="3" customFormat="true" ht="18.75" hidden="false" customHeight="true" outlineLevel="0" collapsed="false">
      <c r="A37" s="15" t="n">
        <v>15</v>
      </c>
      <c r="B37" s="16" t="s">
        <v>36</v>
      </c>
      <c r="C37" s="12" t="s">
        <v>35</v>
      </c>
    </row>
    <row r="38" s="3" customFormat="true" ht="18.75" hidden="false" customHeight="true" outlineLevel="0" collapsed="false">
      <c r="A38" s="15" t="n">
        <v>16</v>
      </c>
      <c r="B38" s="16" t="s">
        <v>37</v>
      </c>
      <c r="C38" s="12" t="s">
        <v>25</v>
      </c>
    </row>
    <row r="39" s="3" customFormat="true" ht="15.75" hidden="false" customHeight="true" outlineLevel="0" collapsed="false">
      <c r="A39" s="12"/>
      <c r="B39" s="12"/>
      <c r="C39" s="12"/>
    </row>
    <row r="40" s="3" customFormat="true" ht="68.25" hidden="false" customHeight="true" outlineLevel="0" collapsed="false">
      <c r="A40" s="15" t="n">
        <v>17</v>
      </c>
      <c r="B40" s="16" t="s">
        <v>38</v>
      </c>
      <c r="C40" s="12" t="s">
        <v>35</v>
      </c>
    </row>
    <row r="41" s="3" customFormat="true" ht="102.75" hidden="false" customHeight="true" outlineLevel="0" collapsed="false">
      <c r="A41" s="15" t="n">
        <v>18</v>
      </c>
      <c r="B41" s="16" t="s">
        <v>39</v>
      </c>
      <c r="C41" s="12" t="s">
        <v>35</v>
      </c>
    </row>
    <row r="42" s="3" customFormat="true" ht="78.75" hidden="false" customHeight="true" outlineLevel="0" collapsed="false">
      <c r="A42" s="15" t="n">
        <v>19</v>
      </c>
      <c r="B42" s="16" t="s">
        <v>40</v>
      </c>
      <c r="C42" s="12" t="s">
        <v>35</v>
      </c>
    </row>
    <row r="43" s="3" customFormat="true" ht="181.5" hidden="false" customHeight="true" outlineLevel="0" collapsed="false">
      <c r="A43" s="15" t="n">
        <v>20</v>
      </c>
      <c r="B43" s="16" t="s">
        <v>41</v>
      </c>
      <c r="C43" s="12" t="s">
        <v>35</v>
      </c>
    </row>
    <row r="44" s="3" customFormat="true" ht="99.75" hidden="false" customHeight="true" outlineLevel="0" collapsed="false">
      <c r="A44" s="15" t="n">
        <v>21</v>
      </c>
      <c r="B44" s="16" t="s">
        <v>42</v>
      </c>
      <c r="C44" s="12" t="s">
        <v>35</v>
      </c>
    </row>
    <row r="45" s="3" customFormat="true" ht="85.5" hidden="false" customHeight="true" outlineLevel="0" collapsed="false">
      <c r="A45" s="15" t="n">
        <v>22</v>
      </c>
      <c r="B45" s="16" t="s">
        <v>43</v>
      </c>
      <c r="C45" s="12" t="s">
        <v>35</v>
      </c>
    </row>
    <row r="46" s="3" customFormat="true" ht="96" hidden="false" customHeight="true" outlineLevel="0" collapsed="false">
      <c r="A46" s="15" t="n">
        <v>23</v>
      </c>
      <c r="B46" s="16" t="s">
        <v>44</v>
      </c>
      <c r="C46" s="12" t="s">
        <v>35</v>
      </c>
    </row>
    <row r="47" s="3" customFormat="true" ht="15.75" hidden="false" customHeight="true" outlineLevel="0" collapsed="false">
      <c r="A47" s="12"/>
      <c r="B47" s="12"/>
      <c r="C47" s="12"/>
    </row>
    <row r="48" s="3" customFormat="true" ht="66.75" hidden="false" customHeight="true" outlineLevel="0" collapsed="false">
      <c r="A48" s="15" t="n">
        <v>24</v>
      </c>
      <c r="B48" s="16" t="s">
        <v>45</v>
      </c>
      <c r="C48" s="17" t="n">
        <f aca="false">'6.2 Паспорт фин осв ввод'!D23</f>
        <v>33.7829028</v>
      </c>
    </row>
    <row r="49" s="3" customFormat="true" ht="54" hidden="false" customHeight="true" outlineLevel="0" collapsed="false">
      <c r="A49" s="15" t="n">
        <v>25</v>
      </c>
      <c r="B49" s="16" t="s">
        <v>46</v>
      </c>
      <c r="C49" s="17" t="n">
        <f aca="false">'6.2 Паспорт фин осв ввод'!D29</f>
        <v>28.152419</v>
      </c>
    </row>
  </sheetData>
  <mergeCells count="12">
    <mergeCell ref="A5:C5"/>
    <mergeCell ref="A7:C7"/>
    <mergeCell ref="A9:C9"/>
    <mergeCell ref="A10:C10"/>
    <mergeCell ref="A12:C12"/>
    <mergeCell ref="A13:C13"/>
    <mergeCell ref="A15:C15"/>
    <mergeCell ref="A16:C16"/>
    <mergeCell ref="A18:C18"/>
    <mergeCell ref="A24:C24"/>
    <mergeCell ref="A39:C39"/>
    <mergeCell ref="A47:C47"/>
  </mergeCells>
  <printOptions headings="false" gridLines="true" gridLinesSet="true" horizontalCentered="false" verticalCentered="false"/>
  <pageMargins left="0.7875" right="0.7875" top="0.7875" bottom="0.7875" header="0.511811023622047" footer="0.511811023622047"/>
  <pageSetup paperSize="9" scale="100" fitToWidth="1" fitToHeight="0" pageOrder="downThenOver" orientation="landscape" blackAndWhite="false" draft="false" cellComments="none" firstPageNumber="1" useFirstPageNumber="tru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C63"/>
  <sheetViews>
    <sheetView showFormulas="false" showGridLines="true" showRowColHeaders="true" showZeros="true" rightToLeft="false" tabSelected="false" showOutlineSymbols="true" defaultGridColor="true" view="normal" topLeftCell="A19" colorId="64" zoomScale="75" zoomScaleNormal="75" zoomScalePageLayoutView="100" workbookViewId="0">
      <pane xSplit="2" ySplit="3" topLeftCell="C22" activePane="bottomRight" state="frozen"/>
      <selection pane="topLeft" activeCell="A19" activeCellId="0" sqref="A19"/>
      <selection pane="topRight" activeCell="C19" activeCellId="0" sqref="C19"/>
      <selection pane="bottomLeft" activeCell="A22" activeCellId="0" sqref="A22"/>
      <selection pane="bottomRight" activeCell="W52" activeCellId="0" sqref="W52"/>
    </sheetView>
  </sheetViews>
  <sheetFormatPr defaultColWidth="8.71484375" defaultRowHeight="15.75" zeroHeight="false" outlineLevelRow="0" outlineLevelCol="0"/>
  <cols>
    <col collapsed="false" customWidth="true" hidden="false" outlineLevel="0" max="1" min="1" style="2" width="8"/>
    <col collapsed="false" customWidth="true" hidden="false" outlineLevel="0" max="2" min="2" style="2" width="42.71"/>
    <col collapsed="false" customWidth="true" hidden="false" outlineLevel="0" max="3" min="3" style="2" width="10.71"/>
    <col collapsed="false" customWidth="true" hidden="false" outlineLevel="0" max="4" min="4" style="2" width="16.43"/>
    <col collapsed="false" customWidth="true" hidden="false" outlineLevel="0" max="6" min="5" style="2" width="15"/>
    <col collapsed="false" customWidth="true" hidden="false" outlineLevel="0" max="7" min="7" style="2" width="9.86"/>
    <col collapsed="false" customWidth="true" hidden="true" outlineLevel="0" max="11" min="8" style="2" width="6.85"/>
    <col collapsed="false" customWidth="true" hidden="true" outlineLevel="0" max="15" min="12" style="2" width="6.71"/>
    <col collapsed="false" customWidth="true" hidden="false" outlineLevel="0" max="18" min="16" style="2" width="7.86"/>
    <col collapsed="false" customWidth="true" hidden="false" outlineLevel="0" max="19" min="19" style="2" width="8.29"/>
    <col collapsed="false" customWidth="true" hidden="false" outlineLevel="0" max="22" min="20" style="2" width="7.86"/>
    <col collapsed="false" customWidth="true" hidden="false" outlineLevel="0" max="23" min="23" style="2" width="8.42"/>
    <col collapsed="false" customWidth="true" hidden="false" outlineLevel="0" max="26" min="24" style="2" width="7.86"/>
    <col collapsed="false" customWidth="true" hidden="false" outlineLevel="0" max="27" min="27" style="2" width="8.29"/>
    <col collapsed="false" customWidth="true" hidden="false" outlineLevel="0" max="28" min="28" style="2" width="10.57"/>
    <col collapsed="false" customWidth="true" hidden="false" outlineLevel="0" max="29" min="29" style="2" width="16.14"/>
    <col collapsed="false" customWidth="true" hidden="false" outlineLevel="0" max="1025" min="30" style="4" width="8.42"/>
  </cols>
  <sheetData>
    <row r="1" s="3" customFormat="true" ht="15.75" hidden="false" customHeight="true" outlineLevel="0" collapsed="false">
      <c r="Y1" s="19" t="s">
        <v>0</v>
      </c>
      <c r="Z1" s="19"/>
      <c r="AA1" s="19"/>
      <c r="AB1" s="19"/>
      <c r="AC1" s="19"/>
    </row>
    <row r="2" s="3" customFormat="true" ht="15.75" hidden="false" customHeight="true" outlineLevel="0" collapsed="false">
      <c r="Y2" s="19" t="s">
        <v>1</v>
      </c>
      <c r="Z2" s="19"/>
      <c r="AA2" s="19"/>
      <c r="AB2" s="19"/>
      <c r="AC2" s="19"/>
    </row>
    <row r="3" s="3" customFormat="true" ht="15.75" hidden="false" customHeight="true" outlineLevel="0" collapsed="false">
      <c r="Y3" s="19" t="s">
        <v>2</v>
      </c>
      <c r="Z3" s="19"/>
      <c r="AA3" s="19"/>
      <c r="AB3" s="19"/>
      <c r="AC3" s="19"/>
    </row>
    <row r="4" s="3" customFormat="true" ht="15.75" hidden="false" customHeight="true" outlineLevel="0" collapsed="false"/>
    <row r="5" s="3" customFormat="true" ht="15.75" hidden="false" customHeight="true" outlineLevel="0" collapsed="false">
      <c r="A5" s="20" t="str">
        <f aca="false">'1. паспорт местоположение'!A5:C5</f>
        <v>Год раскрытия информации: 2024  год</v>
      </c>
      <c r="B5" s="20"/>
      <c r="C5" s="20"/>
      <c r="D5" s="20"/>
      <c r="E5" s="20"/>
      <c r="F5" s="20"/>
      <c r="G5" s="20"/>
      <c r="H5" s="20"/>
      <c r="I5" s="20"/>
      <c r="J5" s="20"/>
      <c r="K5" s="20"/>
      <c r="L5" s="20"/>
      <c r="M5" s="20"/>
      <c r="N5" s="20"/>
      <c r="O5" s="20"/>
      <c r="P5" s="20"/>
      <c r="Q5" s="20"/>
      <c r="R5" s="20"/>
      <c r="S5" s="20"/>
      <c r="T5" s="20"/>
      <c r="U5" s="20"/>
      <c r="V5" s="20"/>
      <c r="W5" s="20"/>
      <c r="X5" s="20"/>
      <c r="Y5" s="20"/>
      <c r="Z5" s="20"/>
      <c r="AA5" s="20"/>
      <c r="AB5" s="20"/>
      <c r="AC5" s="20"/>
    </row>
    <row r="6" s="3" customFormat="true" ht="15.75" hidden="false" customHeight="true" outlineLevel="0" collapsed="false"/>
    <row r="7" s="3" customFormat="true" ht="18.75" hidden="false" customHeight="true" outlineLevel="0" collapsed="false">
      <c r="A7" s="7" t="s">
        <v>4</v>
      </c>
      <c r="B7" s="7"/>
      <c r="C7" s="7"/>
      <c r="D7" s="7"/>
      <c r="E7" s="7"/>
      <c r="F7" s="7"/>
      <c r="G7" s="7"/>
      <c r="H7" s="7"/>
      <c r="I7" s="7"/>
      <c r="J7" s="7"/>
      <c r="K7" s="7"/>
      <c r="L7" s="7"/>
      <c r="M7" s="7"/>
      <c r="N7" s="7"/>
      <c r="O7" s="7"/>
      <c r="P7" s="7"/>
      <c r="Q7" s="7"/>
      <c r="R7" s="7"/>
      <c r="S7" s="7"/>
      <c r="T7" s="7"/>
      <c r="U7" s="7"/>
      <c r="V7" s="7"/>
      <c r="W7" s="7"/>
      <c r="X7" s="7"/>
      <c r="Y7" s="7"/>
      <c r="Z7" s="7"/>
      <c r="AA7" s="7"/>
      <c r="AB7" s="7"/>
      <c r="AC7" s="7"/>
    </row>
    <row r="8" s="3" customFormat="true" ht="11.25" hidden="false" customHeight="true" outlineLevel="0" collapsed="false"/>
    <row r="9" s="3" customFormat="true" ht="15.75" hidden="false" customHeight="true" outlineLevel="0" collapsed="false">
      <c r="A9" s="8" t="s">
        <v>318</v>
      </c>
      <c r="B9" s="8"/>
      <c r="C9" s="8"/>
      <c r="D9" s="8"/>
      <c r="E9" s="8"/>
      <c r="F9" s="8"/>
      <c r="G9" s="8"/>
      <c r="H9" s="8"/>
      <c r="I9" s="8"/>
      <c r="J9" s="8"/>
      <c r="K9" s="8"/>
      <c r="L9" s="8"/>
      <c r="M9" s="8"/>
      <c r="N9" s="8"/>
      <c r="O9" s="8"/>
      <c r="P9" s="8"/>
      <c r="Q9" s="8"/>
      <c r="R9" s="8"/>
      <c r="S9" s="8"/>
      <c r="T9" s="8"/>
      <c r="U9" s="8"/>
      <c r="V9" s="8"/>
      <c r="W9" s="8"/>
      <c r="X9" s="8"/>
      <c r="Y9" s="8"/>
      <c r="Z9" s="8"/>
      <c r="AA9" s="8"/>
      <c r="AB9" s="8"/>
      <c r="AC9" s="8"/>
    </row>
    <row r="10" s="3" customFormat="true" ht="15.75" hidden="false" customHeight="true" outlineLevel="0" collapsed="false">
      <c r="A10" s="9" t="s">
        <v>6</v>
      </c>
      <c r="B10" s="9"/>
      <c r="C10" s="9"/>
      <c r="D10" s="9"/>
      <c r="E10" s="9"/>
      <c r="F10" s="9"/>
      <c r="G10" s="9"/>
      <c r="H10" s="9"/>
      <c r="I10" s="9"/>
      <c r="J10" s="9"/>
      <c r="K10" s="9"/>
      <c r="L10" s="9"/>
      <c r="M10" s="9"/>
      <c r="N10" s="9"/>
      <c r="O10" s="9"/>
      <c r="P10" s="9"/>
      <c r="Q10" s="9"/>
      <c r="R10" s="9"/>
      <c r="S10" s="9"/>
      <c r="T10" s="9"/>
      <c r="U10" s="9"/>
      <c r="V10" s="9"/>
      <c r="W10" s="9"/>
      <c r="X10" s="9"/>
      <c r="Y10" s="9"/>
      <c r="Z10" s="9"/>
      <c r="AA10" s="9"/>
      <c r="AB10" s="9"/>
      <c r="AC10" s="9"/>
    </row>
    <row r="11" s="3" customFormat="true" ht="10.5" hidden="false" customHeight="true" outlineLevel="0" collapsed="false"/>
    <row r="12" s="3" customFormat="true" ht="15.75" hidden="false" customHeight="true" outlineLevel="0" collapsed="false">
      <c r="A12" s="8" t="str">
        <f aca="false">'1. паспорт местоположение'!A12:C12</f>
        <v>L_0200000051</v>
      </c>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row>
    <row r="13" s="3" customFormat="true" ht="15.75" hidden="false" customHeight="true" outlineLevel="0" collapsed="false">
      <c r="A13" s="9" t="s">
        <v>8</v>
      </c>
      <c r="B13" s="9"/>
      <c r="C13" s="9"/>
      <c r="D13" s="9"/>
      <c r="E13" s="9"/>
      <c r="F13" s="9"/>
      <c r="G13" s="9"/>
      <c r="H13" s="9"/>
      <c r="I13" s="9"/>
      <c r="J13" s="9"/>
      <c r="K13" s="9"/>
      <c r="L13" s="9"/>
      <c r="M13" s="9"/>
      <c r="N13" s="9"/>
      <c r="O13" s="9"/>
      <c r="P13" s="9"/>
      <c r="Q13" s="9"/>
      <c r="R13" s="9"/>
      <c r="S13" s="9"/>
      <c r="T13" s="9"/>
      <c r="U13" s="9"/>
      <c r="V13" s="9"/>
      <c r="W13" s="9"/>
      <c r="X13" s="9"/>
      <c r="Y13" s="9"/>
      <c r="Z13" s="9"/>
      <c r="AA13" s="9"/>
      <c r="AB13" s="9"/>
      <c r="AC13" s="9"/>
    </row>
    <row r="14" s="3" customFormat="true" ht="9.75" hidden="false" customHeight="true" outlineLevel="0" collapsed="false"/>
    <row r="15" s="3" customFormat="true" ht="37.5" hidden="false" customHeight="true" outlineLevel="0" collapsed="false">
      <c r="A15" s="8" t="str">
        <f aca="false">'1. паспорт местоположение'!A15:C15</f>
        <v>«Реконструкция ВЛ-0,4кВ от ТП-051 ул. Каскадная, ул. Орская г. Ростов-на-Дону»</v>
      </c>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row>
    <row r="16" s="3" customFormat="true" ht="15.75" hidden="false" customHeight="true" outlineLevel="0" collapsed="false">
      <c r="A16" s="9" t="s">
        <v>10</v>
      </c>
      <c r="B16" s="9"/>
      <c r="C16" s="9"/>
      <c r="D16" s="9"/>
      <c r="E16" s="9"/>
      <c r="F16" s="9"/>
      <c r="G16" s="9"/>
      <c r="H16" s="9"/>
      <c r="I16" s="9"/>
      <c r="J16" s="9"/>
      <c r="K16" s="9"/>
      <c r="L16" s="9"/>
      <c r="M16" s="9"/>
      <c r="N16" s="9"/>
      <c r="O16" s="9"/>
      <c r="P16" s="9"/>
      <c r="Q16" s="9"/>
      <c r="R16" s="9"/>
      <c r="S16" s="9"/>
      <c r="T16" s="9"/>
      <c r="U16" s="9"/>
      <c r="V16" s="9"/>
      <c r="W16" s="9"/>
      <c r="X16" s="9"/>
      <c r="Y16" s="9"/>
      <c r="Z16" s="9"/>
      <c r="AA16" s="9"/>
      <c r="AB16" s="9"/>
      <c r="AC16" s="9"/>
    </row>
    <row r="17" s="3" customFormat="true" ht="15.75" hidden="false" customHeight="true" outlineLevel="0" collapsed="false"/>
    <row r="18" s="3" customFormat="true" ht="18.75" hidden="false" customHeight="true" outlineLevel="0" collapsed="false">
      <c r="A18" s="154" t="s">
        <v>319</v>
      </c>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row>
    <row r="19" s="3" customFormat="true" ht="15.75" hidden="false" customHeight="true" outlineLevel="0" collapsed="false">
      <c r="A19" s="23" t="s">
        <v>320</v>
      </c>
      <c r="B19" s="23" t="s">
        <v>321</v>
      </c>
      <c r="C19" s="23" t="s">
        <v>322</v>
      </c>
      <c r="D19" s="23"/>
      <c r="E19" s="155" t="s">
        <v>323</v>
      </c>
      <c r="F19" s="155"/>
      <c r="G19" s="155" t="s">
        <v>324</v>
      </c>
      <c r="H19" s="23" t="s">
        <v>325</v>
      </c>
      <c r="I19" s="23"/>
      <c r="J19" s="23"/>
      <c r="K19" s="23"/>
      <c r="L19" s="23" t="s">
        <v>326</v>
      </c>
      <c r="M19" s="23"/>
      <c r="N19" s="23"/>
      <c r="O19" s="23"/>
      <c r="P19" s="23" t="s">
        <v>327</v>
      </c>
      <c r="Q19" s="23"/>
      <c r="R19" s="23"/>
      <c r="S19" s="23"/>
      <c r="T19" s="23" t="s">
        <v>328</v>
      </c>
      <c r="U19" s="23"/>
      <c r="V19" s="23"/>
      <c r="W19" s="23"/>
      <c r="X19" s="23" t="s">
        <v>329</v>
      </c>
      <c r="Y19" s="23"/>
      <c r="Z19" s="23"/>
      <c r="AA19" s="23"/>
      <c r="AB19" s="23" t="s">
        <v>330</v>
      </c>
      <c r="AC19" s="23"/>
    </row>
    <row r="20" s="3" customFormat="true" ht="75.75" hidden="false" customHeight="true" outlineLevel="0" collapsed="false">
      <c r="A20" s="23"/>
      <c r="B20" s="23"/>
      <c r="C20" s="23"/>
      <c r="D20" s="23"/>
      <c r="E20" s="155"/>
      <c r="F20" s="155"/>
      <c r="G20" s="155"/>
      <c r="H20" s="23" t="s">
        <v>257</v>
      </c>
      <c r="I20" s="23"/>
      <c r="J20" s="23" t="s">
        <v>331</v>
      </c>
      <c r="K20" s="23"/>
      <c r="L20" s="23" t="s">
        <v>257</v>
      </c>
      <c r="M20" s="23"/>
      <c r="N20" s="23" t="s">
        <v>331</v>
      </c>
      <c r="O20" s="23"/>
      <c r="P20" s="23" t="s">
        <v>257</v>
      </c>
      <c r="Q20" s="23"/>
      <c r="R20" s="37" t="s">
        <v>332</v>
      </c>
      <c r="S20" s="37"/>
      <c r="T20" s="23" t="s">
        <v>257</v>
      </c>
      <c r="U20" s="23"/>
      <c r="V20" s="37" t="s">
        <v>332</v>
      </c>
      <c r="W20" s="37"/>
      <c r="X20" s="23" t="s">
        <v>257</v>
      </c>
      <c r="Y20" s="23"/>
      <c r="Z20" s="37" t="s">
        <v>332</v>
      </c>
      <c r="AA20" s="37"/>
      <c r="AB20" s="23"/>
      <c r="AC20" s="23"/>
    </row>
    <row r="21" s="3" customFormat="true" ht="78.75" hidden="false" customHeight="true" outlineLevel="0" collapsed="false">
      <c r="A21" s="23"/>
      <c r="B21" s="23"/>
      <c r="C21" s="23" t="s">
        <v>257</v>
      </c>
      <c r="D21" s="37" t="s">
        <v>333</v>
      </c>
      <c r="E21" s="155" t="s">
        <v>334</v>
      </c>
      <c r="F21" s="155" t="s">
        <v>335</v>
      </c>
      <c r="G21" s="155"/>
      <c r="H21" s="156" t="s">
        <v>336</v>
      </c>
      <c r="I21" s="156" t="s">
        <v>337</v>
      </c>
      <c r="J21" s="156" t="s">
        <v>336</v>
      </c>
      <c r="K21" s="156" t="s">
        <v>337</v>
      </c>
      <c r="L21" s="156" t="s">
        <v>336</v>
      </c>
      <c r="M21" s="156" t="s">
        <v>337</v>
      </c>
      <c r="N21" s="156" t="s">
        <v>336</v>
      </c>
      <c r="O21" s="156" t="s">
        <v>337</v>
      </c>
      <c r="P21" s="156" t="s">
        <v>336</v>
      </c>
      <c r="Q21" s="156" t="s">
        <v>338</v>
      </c>
      <c r="R21" s="156" t="s">
        <v>336</v>
      </c>
      <c r="S21" s="156" t="s">
        <v>338</v>
      </c>
      <c r="T21" s="156" t="s">
        <v>336</v>
      </c>
      <c r="U21" s="156" t="s">
        <v>337</v>
      </c>
      <c r="V21" s="156" t="s">
        <v>336</v>
      </c>
      <c r="W21" s="156" t="s">
        <v>337</v>
      </c>
      <c r="X21" s="156" t="s">
        <v>336</v>
      </c>
      <c r="Y21" s="156" t="s">
        <v>338</v>
      </c>
      <c r="Z21" s="156" t="s">
        <v>336</v>
      </c>
      <c r="AA21" s="156" t="s">
        <v>338</v>
      </c>
      <c r="AB21" s="23" t="s">
        <v>257</v>
      </c>
      <c r="AC21" s="23" t="s">
        <v>333</v>
      </c>
    </row>
    <row r="22" s="14" customFormat="true" ht="15.75" hidden="false" customHeight="true" outlineLevel="0" collapsed="false">
      <c r="A22" s="24" t="n">
        <v>1</v>
      </c>
      <c r="B22" s="24" t="n">
        <v>2</v>
      </c>
      <c r="C22" s="24" t="n">
        <v>3</v>
      </c>
      <c r="D22" s="24" t="n">
        <v>4</v>
      </c>
      <c r="E22" s="24" t="n">
        <v>5</v>
      </c>
      <c r="F22" s="24" t="n">
        <v>6</v>
      </c>
      <c r="G22" s="24" t="n">
        <v>7</v>
      </c>
      <c r="H22" s="24" t="n">
        <v>8</v>
      </c>
      <c r="I22" s="24" t="n">
        <v>9</v>
      </c>
      <c r="J22" s="24" t="n">
        <v>10</v>
      </c>
      <c r="K22" s="24" t="n">
        <v>11</v>
      </c>
      <c r="L22" s="24" t="n">
        <v>12</v>
      </c>
      <c r="M22" s="24" t="n">
        <v>13</v>
      </c>
      <c r="N22" s="24" t="n">
        <v>14</v>
      </c>
      <c r="O22" s="24" t="n">
        <v>15</v>
      </c>
      <c r="P22" s="24" t="n">
        <v>16</v>
      </c>
      <c r="Q22" s="24" t="n">
        <v>17</v>
      </c>
      <c r="R22" s="24" t="n">
        <v>18</v>
      </c>
      <c r="S22" s="24" t="n">
        <v>19</v>
      </c>
      <c r="T22" s="24" t="n">
        <v>20</v>
      </c>
      <c r="U22" s="24" t="n">
        <v>21</v>
      </c>
      <c r="V22" s="24" t="n">
        <v>22</v>
      </c>
      <c r="W22" s="24" t="n">
        <v>23</v>
      </c>
      <c r="X22" s="24" t="n">
        <v>24</v>
      </c>
      <c r="Y22" s="24" t="n">
        <v>25</v>
      </c>
      <c r="Z22" s="24" t="n">
        <v>26</v>
      </c>
      <c r="AA22" s="24" t="n">
        <v>27</v>
      </c>
      <c r="AB22" s="24" t="n">
        <v>28</v>
      </c>
      <c r="AC22" s="24" t="n">
        <v>29</v>
      </c>
    </row>
    <row r="23" customFormat="false" ht="60.75" hidden="false" customHeight="true" outlineLevel="0" collapsed="false">
      <c r="A23" s="157" t="n">
        <v>1</v>
      </c>
      <c r="B23" s="158" t="s">
        <v>339</v>
      </c>
      <c r="C23" s="159" t="n">
        <f aca="false">C26</f>
        <v>1.1796</v>
      </c>
      <c r="D23" s="160" t="n">
        <f aca="false">D26</f>
        <v>33.7829028</v>
      </c>
      <c r="E23" s="159" t="n">
        <f aca="false">E26</f>
        <v>33.7829028</v>
      </c>
      <c r="F23" s="159" t="n">
        <f aca="false">F26</f>
        <v>33.7829028</v>
      </c>
      <c r="G23" s="161" t="s">
        <v>35</v>
      </c>
      <c r="H23" s="161" t="s">
        <v>35</v>
      </c>
      <c r="I23" s="161" t="s">
        <v>35</v>
      </c>
      <c r="J23" s="161" t="s">
        <v>35</v>
      </c>
      <c r="K23" s="161" t="s">
        <v>35</v>
      </c>
      <c r="L23" s="161" t="s">
        <v>35</v>
      </c>
      <c r="M23" s="161" t="s">
        <v>35</v>
      </c>
      <c r="N23" s="161" t="s">
        <v>35</v>
      </c>
      <c r="O23" s="161" t="s">
        <v>35</v>
      </c>
      <c r="P23" s="159" t="n">
        <f aca="false">P26</f>
        <v>1.0176</v>
      </c>
      <c r="Q23" s="159" t="n">
        <f aca="false">Q26</f>
        <v>1.0176</v>
      </c>
      <c r="R23" s="161" t="n">
        <f aca="false">R26</f>
        <v>12.5274372</v>
      </c>
      <c r="S23" s="161" t="n">
        <f aca="false">S26</f>
        <v>12.5274372</v>
      </c>
      <c r="T23" s="161" t="s">
        <v>35</v>
      </c>
      <c r="U23" s="161" t="s">
        <v>35</v>
      </c>
      <c r="V23" s="161" t="s">
        <v>35</v>
      </c>
      <c r="W23" s="161" t="s">
        <v>35</v>
      </c>
      <c r="X23" s="161" t="n">
        <f aca="false">X26</f>
        <v>0.163</v>
      </c>
      <c r="Y23" s="161" t="n">
        <f aca="false">Y26</f>
        <v>0.163</v>
      </c>
      <c r="Z23" s="159" t="n">
        <f aca="false">Z26</f>
        <v>21.2544656</v>
      </c>
      <c r="AA23" s="159" t="n">
        <f aca="false">AA26</f>
        <v>21.2544656</v>
      </c>
      <c r="AB23" s="159" t="n">
        <f aca="false">AB26</f>
        <v>1.1796</v>
      </c>
      <c r="AC23" s="160" t="n">
        <f aca="false">AC26</f>
        <v>33.7829028</v>
      </c>
    </row>
    <row r="24" customFormat="false" ht="21.75" hidden="false" customHeight="true" outlineLevel="0" collapsed="false">
      <c r="A24" s="162" t="s">
        <v>340</v>
      </c>
      <c r="B24" s="163" t="s">
        <v>341</v>
      </c>
      <c r="C24" s="162" t="s">
        <v>35</v>
      </c>
      <c r="D24" s="162" t="s">
        <v>35</v>
      </c>
      <c r="E24" s="162" t="s">
        <v>35</v>
      </c>
      <c r="F24" s="39" t="s">
        <v>35</v>
      </c>
      <c r="G24" s="162" t="s">
        <v>35</v>
      </c>
      <c r="H24" s="39" t="s">
        <v>35</v>
      </c>
      <c r="I24" s="162" t="s">
        <v>35</v>
      </c>
      <c r="J24" s="162" t="s">
        <v>35</v>
      </c>
      <c r="K24" s="162" t="s">
        <v>35</v>
      </c>
      <c r="L24" s="39" t="s">
        <v>35</v>
      </c>
      <c r="M24" s="162" t="s">
        <v>35</v>
      </c>
      <c r="N24" s="162" t="s">
        <v>35</v>
      </c>
      <c r="O24" s="162" t="s">
        <v>35</v>
      </c>
      <c r="P24" s="39" t="s">
        <v>35</v>
      </c>
      <c r="Q24" s="162" t="s">
        <v>35</v>
      </c>
      <c r="R24" s="39" t="s">
        <v>35</v>
      </c>
      <c r="S24" s="162" t="s">
        <v>35</v>
      </c>
      <c r="T24" s="39" t="s">
        <v>35</v>
      </c>
      <c r="U24" s="162" t="s">
        <v>35</v>
      </c>
      <c r="V24" s="39" t="s">
        <v>35</v>
      </c>
      <c r="W24" s="162" t="s">
        <v>35</v>
      </c>
      <c r="X24" s="162" t="s">
        <v>35</v>
      </c>
      <c r="Y24" s="162" t="s">
        <v>35</v>
      </c>
      <c r="Z24" s="162" t="s">
        <v>35</v>
      </c>
      <c r="AA24" s="162" t="s">
        <v>35</v>
      </c>
      <c r="AB24" s="162" t="s">
        <v>35</v>
      </c>
      <c r="AC24" s="162" t="s">
        <v>35</v>
      </c>
    </row>
    <row r="25" customFormat="false" ht="33" hidden="false" customHeight="true" outlineLevel="0" collapsed="false">
      <c r="A25" s="162" t="s">
        <v>342</v>
      </c>
      <c r="B25" s="163" t="s">
        <v>343</v>
      </c>
      <c r="C25" s="162" t="s">
        <v>35</v>
      </c>
      <c r="D25" s="162" t="s">
        <v>35</v>
      </c>
      <c r="E25" s="162" t="s">
        <v>35</v>
      </c>
      <c r="F25" s="39" t="s">
        <v>35</v>
      </c>
      <c r="G25" s="162" t="s">
        <v>35</v>
      </c>
      <c r="H25" s="39" t="s">
        <v>35</v>
      </c>
      <c r="I25" s="162" t="s">
        <v>35</v>
      </c>
      <c r="J25" s="162" t="s">
        <v>35</v>
      </c>
      <c r="K25" s="162" t="s">
        <v>35</v>
      </c>
      <c r="L25" s="39" t="s">
        <v>35</v>
      </c>
      <c r="M25" s="162" t="s">
        <v>35</v>
      </c>
      <c r="N25" s="162" t="s">
        <v>35</v>
      </c>
      <c r="O25" s="162" t="s">
        <v>35</v>
      </c>
      <c r="P25" s="39" t="s">
        <v>35</v>
      </c>
      <c r="Q25" s="162" t="s">
        <v>35</v>
      </c>
      <c r="R25" s="39" t="s">
        <v>35</v>
      </c>
      <c r="S25" s="162" t="s">
        <v>35</v>
      </c>
      <c r="T25" s="39" t="s">
        <v>35</v>
      </c>
      <c r="U25" s="162" t="s">
        <v>35</v>
      </c>
      <c r="V25" s="39" t="s">
        <v>35</v>
      </c>
      <c r="W25" s="162" t="s">
        <v>35</v>
      </c>
      <c r="X25" s="162" t="s">
        <v>35</v>
      </c>
      <c r="Y25" s="162" t="s">
        <v>35</v>
      </c>
      <c r="Z25" s="162" t="s">
        <v>35</v>
      </c>
      <c r="AA25" s="162" t="s">
        <v>35</v>
      </c>
      <c r="AB25" s="162" t="s">
        <v>35</v>
      </c>
      <c r="AC25" s="162" t="s">
        <v>35</v>
      </c>
    </row>
    <row r="26" customFormat="false" ht="51" hidden="false" customHeight="true" outlineLevel="0" collapsed="false">
      <c r="A26" s="162" t="s">
        <v>344</v>
      </c>
      <c r="B26" s="163" t="s">
        <v>345</v>
      </c>
      <c r="C26" s="164" t="n">
        <f aca="false">C29*1.2</f>
        <v>1.1796</v>
      </c>
      <c r="D26" s="164" t="n">
        <f aca="false">D29*1.2</f>
        <v>33.7829028</v>
      </c>
      <c r="E26" s="164" t="n">
        <f aca="false">E29*1.2</f>
        <v>33.7829028</v>
      </c>
      <c r="F26" s="164" t="n">
        <f aca="false">F29*1.2</f>
        <v>33.7829028</v>
      </c>
      <c r="G26" s="162" t="s">
        <v>35</v>
      </c>
      <c r="H26" s="39" t="s">
        <v>35</v>
      </c>
      <c r="I26" s="162" t="s">
        <v>35</v>
      </c>
      <c r="J26" s="162" t="s">
        <v>35</v>
      </c>
      <c r="K26" s="162" t="s">
        <v>35</v>
      </c>
      <c r="L26" s="39" t="s">
        <v>35</v>
      </c>
      <c r="M26" s="162" t="s">
        <v>35</v>
      </c>
      <c r="N26" s="162" t="s">
        <v>35</v>
      </c>
      <c r="O26" s="162" t="s">
        <v>35</v>
      </c>
      <c r="P26" s="164" t="n">
        <f aca="false">P29*1.2</f>
        <v>1.0176</v>
      </c>
      <c r="Q26" s="164" t="n">
        <f aca="false">Q29*1.2</f>
        <v>1.0176</v>
      </c>
      <c r="R26" s="164" t="n">
        <f aca="false">R29*1.2</f>
        <v>12.5274372</v>
      </c>
      <c r="S26" s="164" t="n">
        <f aca="false">S29*1.2</f>
        <v>12.5274372</v>
      </c>
      <c r="T26" s="39" t="s">
        <v>35</v>
      </c>
      <c r="U26" s="162" t="s">
        <v>35</v>
      </c>
      <c r="V26" s="39" t="s">
        <v>35</v>
      </c>
      <c r="W26" s="162" t="s">
        <v>35</v>
      </c>
      <c r="X26" s="162" t="n">
        <f aca="false">X29*1.2+0.001</f>
        <v>0.163</v>
      </c>
      <c r="Y26" s="162" t="n">
        <f aca="false">Y29*1.2+0.001</f>
        <v>0.163</v>
      </c>
      <c r="Z26" s="162" t="n">
        <f aca="false">Z29*1.2-0.001</f>
        <v>21.2544656</v>
      </c>
      <c r="AA26" s="162" t="n">
        <f aca="false">AA29*1.2-0.001</f>
        <v>21.2544656</v>
      </c>
      <c r="AB26" s="164" t="n">
        <f aca="false">AB29*1.2</f>
        <v>1.1796</v>
      </c>
      <c r="AC26" s="164" t="n">
        <f aca="false">AC29*1.2</f>
        <v>33.7829028</v>
      </c>
    </row>
    <row r="27" customFormat="false" ht="15.75" hidden="false" customHeight="true" outlineLevel="0" collapsed="false">
      <c r="A27" s="162" t="s">
        <v>346</v>
      </c>
      <c r="B27" s="163" t="s">
        <v>347</v>
      </c>
      <c r="C27" s="162" t="s">
        <v>35</v>
      </c>
      <c r="D27" s="162" t="s">
        <v>35</v>
      </c>
      <c r="E27" s="162" t="s">
        <v>35</v>
      </c>
      <c r="F27" s="39" t="s">
        <v>35</v>
      </c>
      <c r="G27" s="162" t="s">
        <v>35</v>
      </c>
      <c r="H27" s="39" t="s">
        <v>35</v>
      </c>
      <c r="I27" s="162" t="s">
        <v>35</v>
      </c>
      <c r="J27" s="162" t="s">
        <v>35</v>
      </c>
      <c r="K27" s="162" t="s">
        <v>35</v>
      </c>
      <c r="L27" s="39" t="s">
        <v>35</v>
      </c>
      <c r="M27" s="162" t="s">
        <v>35</v>
      </c>
      <c r="N27" s="162" t="s">
        <v>35</v>
      </c>
      <c r="O27" s="162" t="s">
        <v>35</v>
      </c>
      <c r="P27" s="39" t="s">
        <v>35</v>
      </c>
      <c r="Q27" s="162" t="s">
        <v>35</v>
      </c>
      <c r="R27" s="39" t="s">
        <v>35</v>
      </c>
      <c r="S27" s="162" t="s">
        <v>35</v>
      </c>
      <c r="T27" s="39" t="s">
        <v>35</v>
      </c>
      <c r="U27" s="162" t="s">
        <v>35</v>
      </c>
      <c r="V27" s="39" t="s">
        <v>35</v>
      </c>
      <c r="W27" s="162" t="s">
        <v>35</v>
      </c>
      <c r="X27" s="162" t="s">
        <v>35</v>
      </c>
      <c r="Y27" s="162" t="s">
        <v>35</v>
      </c>
      <c r="Z27" s="162" t="s">
        <v>35</v>
      </c>
      <c r="AA27" s="162" t="s">
        <v>35</v>
      </c>
      <c r="AB27" s="162" t="s">
        <v>35</v>
      </c>
      <c r="AC27" s="162" t="s">
        <v>35</v>
      </c>
    </row>
    <row r="28" customFormat="false" ht="15.75" hidden="false" customHeight="true" outlineLevel="0" collapsed="false">
      <c r="A28" s="162" t="s">
        <v>348</v>
      </c>
      <c r="B28" s="163" t="s">
        <v>349</v>
      </c>
      <c r="C28" s="162" t="s">
        <v>35</v>
      </c>
      <c r="D28" s="162" t="s">
        <v>35</v>
      </c>
      <c r="E28" s="162" t="s">
        <v>35</v>
      </c>
      <c r="F28" s="39" t="s">
        <v>35</v>
      </c>
      <c r="G28" s="162" t="s">
        <v>35</v>
      </c>
      <c r="H28" s="39" t="s">
        <v>35</v>
      </c>
      <c r="I28" s="162" t="s">
        <v>35</v>
      </c>
      <c r="J28" s="162" t="s">
        <v>35</v>
      </c>
      <c r="K28" s="162" t="s">
        <v>35</v>
      </c>
      <c r="L28" s="39" t="s">
        <v>35</v>
      </c>
      <c r="M28" s="162" t="s">
        <v>35</v>
      </c>
      <c r="N28" s="162" t="s">
        <v>35</v>
      </c>
      <c r="O28" s="162" t="s">
        <v>35</v>
      </c>
      <c r="P28" s="39" t="s">
        <v>35</v>
      </c>
      <c r="Q28" s="162" t="s">
        <v>35</v>
      </c>
      <c r="R28" s="39" t="s">
        <v>35</v>
      </c>
      <c r="S28" s="162" t="s">
        <v>35</v>
      </c>
      <c r="T28" s="39" t="s">
        <v>35</v>
      </c>
      <c r="U28" s="162" t="s">
        <v>35</v>
      </c>
      <c r="V28" s="39" t="s">
        <v>35</v>
      </c>
      <c r="W28" s="162" t="s">
        <v>35</v>
      </c>
      <c r="X28" s="162" t="s">
        <v>35</v>
      </c>
      <c r="Y28" s="162" t="s">
        <v>35</v>
      </c>
      <c r="Z28" s="162" t="s">
        <v>35</v>
      </c>
      <c r="AA28" s="162" t="s">
        <v>35</v>
      </c>
      <c r="AB28" s="162" t="s">
        <v>35</v>
      </c>
      <c r="AC28" s="162" t="s">
        <v>35</v>
      </c>
    </row>
    <row r="29" customFormat="false" ht="45.75" hidden="false" customHeight="true" outlineLevel="0" collapsed="false">
      <c r="A29" s="157" t="n">
        <v>2</v>
      </c>
      <c r="B29" s="158" t="s">
        <v>350</v>
      </c>
      <c r="C29" s="161" t="n">
        <f aca="false">C30+C31</f>
        <v>0.983</v>
      </c>
      <c r="D29" s="160" t="n">
        <f aca="false">SUM(D30:D31)</f>
        <v>28.152419</v>
      </c>
      <c r="E29" s="159" t="n">
        <f aca="false">SUM(E30:E31)</f>
        <v>28.152419</v>
      </c>
      <c r="F29" s="159" t="n">
        <f aca="false">SUM(F30:F31)</f>
        <v>28.152419</v>
      </c>
      <c r="G29" s="161" t="s">
        <v>35</v>
      </c>
      <c r="H29" s="161" t="s">
        <v>35</v>
      </c>
      <c r="I29" s="161" t="s">
        <v>35</v>
      </c>
      <c r="J29" s="161" t="s">
        <v>35</v>
      </c>
      <c r="K29" s="161" t="s">
        <v>35</v>
      </c>
      <c r="L29" s="161" t="s">
        <v>35</v>
      </c>
      <c r="M29" s="161" t="s">
        <v>35</v>
      </c>
      <c r="N29" s="161" t="s">
        <v>35</v>
      </c>
      <c r="O29" s="161" t="s">
        <v>35</v>
      </c>
      <c r="P29" s="161" t="n">
        <f aca="false">SUM(P30:P31)</f>
        <v>0.848</v>
      </c>
      <c r="Q29" s="161" t="n">
        <f aca="false">SUM(Q30:Q31)</f>
        <v>0.848</v>
      </c>
      <c r="R29" s="159" t="n">
        <f aca="false">SUM(R30:R31)</f>
        <v>10.439531</v>
      </c>
      <c r="S29" s="159" t="n">
        <f aca="false">SUM(S30:S31)</f>
        <v>10.439531</v>
      </c>
      <c r="T29" s="161" t="s">
        <v>35</v>
      </c>
      <c r="U29" s="161" t="s">
        <v>35</v>
      </c>
      <c r="V29" s="161" t="s">
        <v>35</v>
      </c>
      <c r="W29" s="161" t="s">
        <v>35</v>
      </c>
      <c r="X29" s="161" t="n">
        <f aca="false">SUM(X30:X31)</f>
        <v>0.135</v>
      </c>
      <c r="Y29" s="161" t="n">
        <f aca="false">SUM(Y30:Y31)</f>
        <v>0.135</v>
      </c>
      <c r="Z29" s="159" t="n">
        <f aca="false">SUM(Z30:Z31)</f>
        <v>17.712888</v>
      </c>
      <c r="AA29" s="159" t="n">
        <f aca="false">SUM(AA30:AA31)</f>
        <v>17.712888</v>
      </c>
      <c r="AB29" s="161" t="n">
        <f aca="false">SUM(AB30:AB31)</f>
        <v>0.983</v>
      </c>
      <c r="AC29" s="160" t="n">
        <f aca="false">SUM(AC30:AC31)</f>
        <v>28.152419</v>
      </c>
    </row>
    <row r="30" customFormat="false" ht="25.5" hidden="false" customHeight="true" outlineLevel="0" collapsed="false">
      <c r="A30" s="162" t="s">
        <v>351</v>
      </c>
      <c r="B30" s="163" t="s">
        <v>352</v>
      </c>
      <c r="C30" s="164" t="n">
        <v>0.061</v>
      </c>
      <c r="D30" s="164" t="n">
        <f aca="false">R30+Z30</f>
        <v>0.1</v>
      </c>
      <c r="E30" s="164" t="n">
        <f aca="false">D30</f>
        <v>0.1</v>
      </c>
      <c r="F30" s="165" t="n">
        <f aca="false">D30</f>
        <v>0.1</v>
      </c>
      <c r="G30" s="162" t="s">
        <v>35</v>
      </c>
      <c r="H30" s="39" t="s">
        <v>35</v>
      </c>
      <c r="I30" s="162" t="s">
        <v>35</v>
      </c>
      <c r="J30" s="162" t="s">
        <v>35</v>
      </c>
      <c r="K30" s="162" t="s">
        <v>35</v>
      </c>
      <c r="L30" s="39" t="s">
        <v>35</v>
      </c>
      <c r="M30" s="162" t="s">
        <v>35</v>
      </c>
      <c r="N30" s="162" t="s">
        <v>35</v>
      </c>
      <c r="O30" s="162" t="s">
        <v>35</v>
      </c>
      <c r="P30" s="39" t="n">
        <f aca="false">Q30</f>
        <v>0.044</v>
      </c>
      <c r="Q30" s="162" t="n">
        <v>0.044</v>
      </c>
      <c r="R30" s="165" t="n">
        <f aca="false">S30</f>
        <v>0</v>
      </c>
      <c r="S30" s="164" t="n">
        <v>0</v>
      </c>
      <c r="T30" s="39" t="s">
        <v>35</v>
      </c>
      <c r="U30" s="162" t="s">
        <v>35</v>
      </c>
      <c r="V30" s="39" t="s">
        <v>35</v>
      </c>
      <c r="W30" s="162" t="s">
        <v>35</v>
      </c>
      <c r="X30" s="162" t="n">
        <f aca="false">Y30</f>
        <v>0.017</v>
      </c>
      <c r="Y30" s="162" t="n">
        <v>0.017</v>
      </c>
      <c r="Z30" s="164" t="n">
        <f aca="false">AA30</f>
        <v>0.1</v>
      </c>
      <c r="AA30" s="164" t="n">
        <v>0.1</v>
      </c>
      <c r="AB30" s="162" t="n">
        <f aca="false">C30</f>
        <v>0.061</v>
      </c>
      <c r="AC30" s="164" t="n">
        <f aca="false">R30+Z30</f>
        <v>0.1</v>
      </c>
    </row>
    <row r="31" customFormat="false" ht="30.75" hidden="false" customHeight="true" outlineLevel="0" collapsed="false">
      <c r="A31" s="162" t="s">
        <v>353</v>
      </c>
      <c r="B31" s="163" t="s">
        <v>354</v>
      </c>
      <c r="C31" s="164" t="n">
        <v>0.922</v>
      </c>
      <c r="D31" s="164" t="n">
        <f aca="false">R31+Z31</f>
        <v>28.052419</v>
      </c>
      <c r="E31" s="164" t="n">
        <f aca="false">D31</f>
        <v>28.052419</v>
      </c>
      <c r="F31" s="165" t="n">
        <f aca="false">D31</f>
        <v>28.052419</v>
      </c>
      <c r="G31" s="162" t="s">
        <v>35</v>
      </c>
      <c r="H31" s="39" t="s">
        <v>35</v>
      </c>
      <c r="I31" s="162" t="s">
        <v>35</v>
      </c>
      <c r="J31" s="162" t="s">
        <v>35</v>
      </c>
      <c r="K31" s="162" t="s">
        <v>35</v>
      </c>
      <c r="L31" s="39" t="s">
        <v>35</v>
      </c>
      <c r="M31" s="162" t="s">
        <v>35</v>
      </c>
      <c r="N31" s="162" t="s">
        <v>35</v>
      </c>
      <c r="O31" s="162" t="s">
        <v>35</v>
      </c>
      <c r="P31" s="39" t="n">
        <f aca="false">Q31</f>
        <v>0.804</v>
      </c>
      <c r="Q31" s="162" t="n">
        <v>0.804</v>
      </c>
      <c r="R31" s="165" t="n">
        <f aca="false">S31</f>
        <v>10.439531</v>
      </c>
      <c r="S31" s="164" t="n">
        <v>10.439531</v>
      </c>
      <c r="T31" s="39" t="s">
        <v>35</v>
      </c>
      <c r="U31" s="162" t="s">
        <v>35</v>
      </c>
      <c r="V31" s="39" t="s">
        <v>35</v>
      </c>
      <c r="W31" s="162" t="s">
        <v>35</v>
      </c>
      <c r="X31" s="164" t="n">
        <f aca="false">Y31</f>
        <v>0.118</v>
      </c>
      <c r="Y31" s="162" t="n">
        <v>0.118</v>
      </c>
      <c r="Z31" s="162" t="n">
        <f aca="false">AA31</f>
        <v>17.612888</v>
      </c>
      <c r="AA31" s="162" t="n">
        <v>17.612888</v>
      </c>
      <c r="AB31" s="164" t="n">
        <f aca="false">C31</f>
        <v>0.922</v>
      </c>
      <c r="AC31" s="164" t="n">
        <f aca="false">R31+Z31</f>
        <v>28.052419</v>
      </c>
    </row>
    <row r="32" customFormat="false" ht="15.75" hidden="false" customHeight="true" outlineLevel="0" collapsed="false">
      <c r="A32" s="162" t="s">
        <v>355</v>
      </c>
      <c r="B32" s="163" t="s">
        <v>356</v>
      </c>
      <c r="C32" s="39" t="s">
        <v>35</v>
      </c>
      <c r="D32" s="162" t="s">
        <v>35</v>
      </c>
      <c r="E32" s="39" t="s">
        <v>35</v>
      </c>
      <c r="F32" s="39" t="s">
        <v>35</v>
      </c>
      <c r="G32" s="162" t="s">
        <v>35</v>
      </c>
      <c r="H32" s="39" t="s">
        <v>35</v>
      </c>
      <c r="I32" s="162" t="s">
        <v>35</v>
      </c>
      <c r="J32" s="162" t="s">
        <v>35</v>
      </c>
      <c r="K32" s="162" t="s">
        <v>35</v>
      </c>
      <c r="L32" s="39" t="s">
        <v>35</v>
      </c>
      <c r="M32" s="162" t="s">
        <v>35</v>
      </c>
      <c r="N32" s="162" t="s">
        <v>35</v>
      </c>
      <c r="O32" s="162" t="s">
        <v>35</v>
      </c>
      <c r="P32" s="39" t="s">
        <v>35</v>
      </c>
      <c r="Q32" s="162" t="s">
        <v>35</v>
      </c>
      <c r="R32" s="39" t="s">
        <v>35</v>
      </c>
      <c r="S32" s="162" t="s">
        <v>35</v>
      </c>
      <c r="T32" s="39" t="s">
        <v>35</v>
      </c>
      <c r="U32" s="162" t="s">
        <v>35</v>
      </c>
      <c r="V32" s="39" t="s">
        <v>35</v>
      </c>
      <c r="W32" s="162" t="s">
        <v>35</v>
      </c>
      <c r="X32" s="162" t="str">
        <f aca="false">E32</f>
        <v>-</v>
      </c>
      <c r="Y32" s="162" t="s">
        <v>35</v>
      </c>
      <c r="Z32" s="162" t="s">
        <v>35</v>
      </c>
      <c r="AA32" s="162" t="s">
        <v>35</v>
      </c>
      <c r="AB32" s="162" t="str">
        <f aca="false">X32</f>
        <v>-</v>
      </c>
      <c r="AC32" s="162" t="s">
        <v>35</v>
      </c>
    </row>
    <row r="33" customFormat="false" ht="15.75" hidden="false" customHeight="true" outlineLevel="0" collapsed="false">
      <c r="A33" s="162" t="s">
        <v>357</v>
      </c>
      <c r="B33" s="163" t="s">
        <v>358</v>
      </c>
      <c r="C33" s="39" t="s">
        <v>35</v>
      </c>
      <c r="D33" s="162" t="s">
        <v>35</v>
      </c>
      <c r="E33" s="39" t="s">
        <v>35</v>
      </c>
      <c r="F33" s="39" t="s">
        <v>35</v>
      </c>
      <c r="G33" s="162" t="s">
        <v>35</v>
      </c>
      <c r="H33" s="39" t="s">
        <v>35</v>
      </c>
      <c r="I33" s="162" t="s">
        <v>35</v>
      </c>
      <c r="J33" s="162" t="s">
        <v>35</v>
      </c>
      <c r="K33" s="162" t="s">
        <v>35</v>
      </c>
      <c r="L33" s="39" t="s">
        <v>35</v>
      </c>
      <c r="M33" s="162" t="s">
        <v>35</v>
      </c>
      <c r="N33" s="162" t="s">
        <v>35</v>
      </c>
      <c r="O33" s="162" t="s">
        <v>35</v>
      </c>
      <c r="P33" s="39" t="s">
        <v>35</v>
      </c>
      <c r="Q33" s="162" t="s">
        <v>35</v>
      </c>
      <c r="R33" s="39" t="s">
        <v>35</v>
      </c>
      <c r="S33" s="162" t="s">
        <v>35</v>
      </c>
      <c r="T33" s="39" t="s">
        <v>35</v>
      </c>
      <c r="U33" s="162" t="s">
        <v>35</v>
      </c>
      <c r="V33" s="39" t="s">
        <v>35</v>
      </c>
      <c r="W33" s="162" t="s">
        <v>35</v>
      </c>
      <c r="X33" s="162" t="str">
        <f aca="false">E33</f>
        <v>-</v>
      </c>
      <c r="Y33" s="162" t="s">
        <v>35</v>
      </c>
      <c r="Z33" s="162" t="s">
        <v>35</v>
      </c>
      <c r="AA33" s="162" t="s">
        <v>35</v>
      </c>
      <c r="AB33" s="162" t="str">
        <f aca="false">X33</f>
        <v>-</v>
      </c>
      <c r="AC33" s="162" t="s">
        <v>35</v>
      </c>
    </row>
    <row r="34" customFormat="false" ht="30.75" hidden="false" customHeight="true" outlineLevel="0" collapsed="false">
      <c r="A34" s="157" t="n">
        <v>3</v>
      </c>
      <c r="B34" s="158" t="s">
        <v>359</v>
      </c>
      <c r="C34" s="39" t="s">
        <v>35</v>
      </c>
      <c r="D34" s="162" t="s">
        <v>35</v>
      </c>
      <c r="E34" s="162" t="str">
        <f aca="false">C34</f>
        <v>-</v>
      </c>
      <c r="F34" s="39" t="s">
        <v>35</v>
      </c>
      <c r="G34" s="39" t="s">
        <v>35</v>
      </c>
      <c r="H34" s="39" t="s">
        <v>35</v>
      </c>
      <c r="I34" s="39" t="s">
        <v>35</v>
      </c>
      <c r="J34" s="39" t="s">
        <v>35</v>
      </c>
      <c r="K34" s="39" t="s">
        <v>35</v>
      </c>
      <c r="L34" s="39" t="s">
        <v>35</v>
      </c>
      <c r="M34" s="39" t="s">
        <v>35</v>
      </c>
      <c r="N34" s="39" t="s">
        <v>35</v>
      </c>
      <c r="O34" s="39" t="s">
        <v>35</v>
      </c>
      <c r="P34" s="39" t="s">
        <v>35</v>
      </c>
      <c r="Q34" s="39" t="s">
        <v>35</v>
      </c>
      <c r="R34" s="39" t="s">
        <v>35</v>
      </c>
      <c r="S34" s="39" t="s">
        <v>35</v>
      </c>
      <c r="T34" s="39" t="s">
        <v>35</v>
      </c>
      <c r="U34" s="39" t="s">
        <v>35</v>
      </c>
      <c r="V34" s="39" t="s">
        <v>35</v>
      </c>
      <c r="W34" s="39" t="s">
        <v>35</v>
      </c>
      <c r="X34" s="162" t="str">
        <f aca="false">E34</f>
        <v>-</v>
      </c>
      <c r="Y34" s="39" t="s">
        <v>35</v>
      </c>
      <c r="Z34" s="162" t="s">
        <v>35</v>
      </c>
      <c r="AA34" s="39" t="s">
        <v>35</v>
      </c>
      <c r="AB34" s="162" t="str">
        <f aca="false">X34</f>
        <v>-</v>
      </c>
      <c r="AC34" s="162" t="s">
        <v>35</v>
      </c>
    </row>
    <row r="35" customFormat="false" ht="30.75" hidden="false" customHeight="true" outlineLevel="0" collapsed="false">
      <c r="A35" s="162" t="s">
        <v>360</v>
      </c>
      <c r="B35" s="163" t="s">
        <v>361</v>
      </c>
      <c r="C35" s="162" t="s">
        <v>35</v>
      </c>
      <c r="D35" s="162" t="s">
        <v>35</v>
      </c>
      <c r="E35" s="162" t="str">
        <f aca="false">C35</f>
        <v>-</v>
      </c>
      <c r="F35" s="39" t="s">
        <v>35</v>
      </c>
      <c r="G35" s="162" t="s">
        <v>35</v>
      </c>
      <c r="H35" s="39" t="s">
        <v>35</v>
      </c>
      <c r="I35" s="162" t="s">
        <v>35</v>
      </c>
      <c r="J35" s="162" t="s">
        <v>35</v>
      </c>
      <c r="K35" s="162" t="s">
        <v>35</v>
      </c>
      <c r="L35" s="39" t="s">
        <v>35</v>
      </c>
      <c r="M35" s="162" t="s">
        <v>35</v>
      </c>
      <c r="N35" s="162" t="s">
        <v>35</v>
      </c>
      <c r="O35" s="162" t="s">
        <v>35</v>
      </c>
      <c r="P35" s="39" t="s">
        <v>35</v>
      </c>
      <c r="Q35" s="162" t="s">
        <v>35</v>
      </c>
      <c r="R35" s="162" t="s">
        <v>35</v>
      </c>
      <c r="S35" s="162" t="s">
        <v>35</v>
      </c>
      <c r="T35" s="39" t="s">
        <v>35</v>
      </c>
      <c r="U35" s="162" t="s">
        <v>35</v>
      </c>
      <c r="V35" s="39" t="s">
        <v>35</v>
      </c>
      <c r="W35" s="162" t="s">
        <v>35</v>
      </c>
      <c r="X35" s="162" t="str">
        <f aca="false">E35</f>
        <v>-</v>
      </c>
      <c r="Y35" s="162" t="s">
        <v>35</v>
      </c>
      <c r="Z35" s="162" t="s">
        <v>35</v>
      </c>
      <c r="AA35" s="162" t="s">
        <v>35</v>
      </c>
      <c r="AB35" s="162" t="str">
        <f aca="false">X35</f>
        <v>-</v>
      </c>
      <c r="AC35" s="162" t="s">
        <v>35</v>
      </c>
    </row>
    <row r="36" customFormat="false" ht="15.75" hidden="false" customHeight="true" outlineLevel="0" collapsed="false">
      <c r="A36" s="162" t="s">
        <v>362</v>
      </c>
      <c r="B36" s="163" t="s">
        <v>363</v>
      </c>
      <c r="C36" s="162" t="s">
        <v>35</v>
      </c>
      <c r="D36" s="162" t="s">
        <v>35</v>
      </c>
      <c r="E36" s="162" t="str">
        <f aca="false">C36</f>
        <v>-</v>
      </c>
      <c r="F36" s="39" t="s">
        <v>35</v>
      </c>
      <c r="G36" s="162" t="s">
        <v>35</v>
      </c>
      <c r="H36" s="39" t="s">
        <v>35</v>
      </c>
      <c r="I36" s="162" t="s">
        <v>35</v>
      </c>
      <c r="J36" s="162" t="s">
        <v>35</v>
      </c>
      <c r="K36" s="162" t="s">
        <v>35</v>
      </c>
      <c r="L36" s="39" t="s">
        <v>35</v>
      </c>
      <c r="M36" s="162" t="s">
        <v>35</v>
      </c>
      <c r="N36" s="162" t="s">
        <v>35</v>
      </c>
      <c r="O36" s="162" t="s">
        <v>35</v>
      </c>
      <c r="P36" s="39" t="s">
        <v>35</v>
      </c>
      <c r="Q36" s="162" t="s">
        <v>35</v>
      </c>
      <c r="R36" s="162" t="s">
        <v>35</v>
      </c>
      <c r="S36" s="162" t="s">
        <v>35</v>
      </c>
      <c r="T36" s="39" t="s">
        <v>35</v>
      </c>
      <c r="U36" s="162" t="s">
        <v>35</v>
      </c>
      <c r="V36" s="39" t="s">
        <v>35</v>
      </c>
      <c r="W36" s="162" t="s">
        <v>35</v>
      </c>
      <c r="X36" s="162" t="str">
        <f aca="false">E36</f>
        <v>-</v>
      </c>
      <c r="Y36" s="162" t="s">
        <v>35</v>
      </c>
      <c r="Z36" s="162" t="s">
        <v>35</v>
      </c>
      <c r="AA36" s="162" t="s">
        <v>35</v>
      </c>
      <c r="AB36" s="162" t="str">
        <f aca="false">X36</f>
        <v>-</v>
      </c>
      <c r="AC36" s="162" t="s">
        <v>35</v>
      </c>
    </row>
    <row r="37" customFormat="false" ht="15.75" hidden="false" customHeight="true" outlineLevel="0" collapsed="false">
      <c r="A37" s="162" t="s">
        <v>364</v>
      </c>
      <c r="B37" s="163" t="s">
        <v>365</v>
      </c>
      <c r="C37" s="162" t="s">
        <v>35</v>
      </c>
      <c r="D37" s="162" t="s">
        <v>35</v>
      </c>
      <c r="E37" s="162" t="str">
        <f aca="false">C37</f>
        <v>-</v>
      </c>
      <c r="F37" s="39" t="s">
        <v>35</v>
      </c>
      <c r="G37" s="162" t="s">
        <v>35</v>
      </c>
      <c r="H37" s="39" t="s">
        <v>35</v>
      </c>
      <c r="I37" s="162" t="s">
        <v>35</v>
      </c>
      <c r="J37" s="162" t="s">
        <v>35</v>
      </c>
      <c r="K37" s="162" t="s">
        <v>35</v>
      </c>
      <c r="L37" s="39" t="s">
        <v>35</v>
      </c>
      <c r="M37" s="162" t="s">
        <v>35</v>
      </c>
      <c r="N37" s="162" t="s">
        <v>35</v>
      </c>
      <c r="O37" s="162" t="s">
        <v>35</v>
      </c>
      <c r="P37" s="39" t="s">
        <v>35</v>
      </c>
      <c r="Q37" s="162" t="s">
        <v>35</v>
      </c>
      <c r="R37" s="162" t="s">
        <v>35</v>
      </c>
      <c r="S37" s="162" t="s">
        <v>35</v>
      </c>
      <c r="T37" s="39" t="s">
        <v>35</v>
      </c>
      <c r="U37" s="162" t="s">
        <v>35</v>
      </c>
      <c r="V37" s="39" t="s">
        <v>35</v>
      </c>
      <c r="W37" s="162" t="s">
        <v>35</v>
      </c>
      <c r="X37" s="162" t="str">
        <f aca="false">E37</f>
        <v>-</v>
      </c>
      <c r="Y37" s="162" t="s">
        <v>35</v>
      </c>
      <c r="Z37" s="162" t="s">
        <v>35</v>
      </c>
      <c r="AA37" s="162" t="s">
        <v>35</v>
      </c>
      <c r="AB37" s="162" t="str">
        <f aca="false">X37</f>
        <v>-</v>
      </c>
      <c r="AC37" s="162" t="s">
        <v>35</v>
      </c>
    </row>
    <row r="38" customFormat="false" ht="30.75" hidden="false" customHeight="true" outlineLevel="0" collapsed="false">
      <c r="A38" s="162" t="s">
        <v>366</v>
      </c>
      <c r="B38" s="163" t="s">
        <v>367</v>
      </c>
      <c r="C38" s="164" t="n">
        <v>0.73</v>
      </c>
      <c r="D38" s="164" t="n">
        <f aca="false">R38+Z38</f>
        <v>21.731</v>
      </c>
      <c r="E38" s="164" t="n">
        <f aca="false">D38</f>
        <v>21.731</v>
      </c>
      <c r="F38" s="165" t="n">
        <f aca="false">D38</f>
        <v>21.731</v>
      </c>
      <c r="G38" s="164" t="s">
        <v>35</v>
      </c>
      <c r="H38" s="165" t="s">
        <v>35</v>
      </c>
      <c r="I38" s="164" t="s">
        <v>35</v>
      </c>
      <c r="J38" s="164" t="s">
        <v>35</v>
      </c>
      <c r="K38" s="164" t="s">
        <v>35</v>
      </c>
      <c r="L38" s="165" t="s">
        <v>35</v>
      </c>
      <c r="M38" s="164" t="s">
        <v>35</v>
      </c>
      <c r="N38" s="164" t="s">
        <v>35</v>
      </c>
      <c r="O38" s="164" t="s">
        <v>35</v>
      </c>
      <c r="P38" s="165" t="n">
        <f aca="false">Q38</f>
        <v>0.63</v>
      </c>
      <c r="Q38" s="164" t="n">
        <v>0.63</v>
      </c>
      <c r="R38" s="164" t="n">
        <f aca="false">S38</f>
        <v>7.125</v>
      </c>
      <c r="S38" s="164" t="n">
        <v>7.125</v>
      </c>
      <c r="T38" s="165" t="s">
        <v>35</v>
      </c>
      <c r="U38" s="164" t="s">
        <v>35</v>
      </c>
      <c r="V38" s="165" t="s">
        <v>35</v>
      </c>
      <c r="W38" s="164" t="s">
        <v>35</v>
      </c>
      <c r="X38" s="164" t="n">
        <f aca="false">Y38</f>
        <v>0.1</v>
      </c>
      <c r="Y38" s="164" t="n">
        <v>0.1</v>
      </c>
      <c r="Z38" s="164" t="n">
        <f aca="false">AA38</f>
        <v>14.606</v>
      </c>
      <c r="AA38" s="164" t="n">
        <v>14.606</v>
      </c>
      <c r="AB38" s="164" t="n">
        <f aca="false">C38</f>
        <v>0.73</v>
      </c>
      <c r="AC38" s="164" t="n">
        <f aca="false">R38+Z38</f>
        <v>21.731</v>
      </c>
    </row>
    <row r="39" customFormat="false" ht="30.75" hidden="false" customHeight="true" outlineLevel="0" collapsed="false">
      <c r="A39" s="162" t="s">
        <v>368</v>
      </c>
      <c r="B39" s="163" t="s">
        <v>369</v>
      </c>
      <c r="C39" s="164" t="s">
        <v>35</v>
      </c>
      <c r="D39" s="164" t="s">
        <v>35</v>
      </c>
      <c r="E39" s="164" t="str">
        <f aca="false">C39</f>
        <v>-</v>
      </c>
      <c r="F39" s="165" t="s">
        <v>35</v>
      </c>
      <c r="G39" s="164" t="s">
        <v>35</v>
      </c>
      <c r="H39" s="165" t="s">
        <v>35</v>
      </c>
      <c r="I39" s="164" t="s">
        <v>35</v>
      </c>
      <c r="J39" s="164" t="s">
        <v>35</v>
      </c>
      <c r="K39" s="164" t="s">
        <v>35</v>
      </c>
      <c r="L39" s="165" t="s">
        <v>35</v>
      </c>
      <c r="M39" s="164" t="s">
        <v>35</v>
      </c>
      <c r="N39" s="164" t="s">
        <v>35</v>
      </c>
      <c r="O39" s="164" t="s">
        <v>35</v>
      </c>
      <c r="P39" s="165" t="s">
        <v>35</v>
      </c>
      <c r="Q39" s="164" t="s">
        <v>35</v>
      </c>
      <c r="R39" s="164" t="s">
        <v>35</v>
      </c>
      <c r="S39" s="164" t="s">
        <v>35</v>
      </c>
      <c r="T39" s="165" t="s">
        <v>35</v>
      </c>
      <c r="U39" s="164" t="s">
        <v>35</v>
      </c>
      <c r="V39" s="165" t="s">
        <v>35</v>
      </c>
      <c r="W39" s="164" t="s">
        <v>35</v>
      </c>
      <c r="X39" s="164" t="str">
        <f aca="false">E39</f>
        <v>-</v>
      </c>
      <c r="Y39" s="164" t="s">
        <v>35</v>
      </c>
      <c r="Z39" s="164" t="s">
        <v>35</v>
      </c>
      <c r="AA39" s="164" t="s">
        <v>35</v>
      </c>
      <c r="AB39" s="164" t="str">
        <f aca="false">X39</f>
        <v>-</v>
      </c>
      <c r="AC39" s="164" t="s">
        <v>35</v>
      </c>
    </row>
    <row r="40" customFormat="false" ht="15.75" hidden="false" customHeight="true" outlineLevel="0" collapsed="false">
      <c r="A40" s="162" t="s">
        <v>370</v>
      </c>
      <c r="B40" s="163" t="s">
        <v>371</v>
      </c>
      <c r="C40" s="164" t="s">
        <v>35</v>
      </c>
      <c r="D40" s="164" t="s">
        <v>35</v>
      </c>
      <c r="E40" s="164" t="str">
        <f aca="false">C40</f>
        <v>-</v>
      </c>
      <c r="F40" s="165" t="s">
        <v>35</v>
      </c>
      <c r="G40" s="164" t="s">
        <v>35</v>
      </c>
      <c r="H40" s="165" t="s">
        <v>35</v>
      </c>
      <c r="I40" s="164" t="s">
        <v>35</v>
      </c>
      <c r="J40" s="164" t="s">
        <v>35</v>
      </c>
      <c r="K40" s="164" t="s">
        <v>35</v>
      </c>
      <c r="L40" s="165" t="s">
        <v>35</v>
      </c>
      <c r="M40" s="164" t="s">
        <v>35</v>
      </c>
      <c r="N40" s="164" t="s">
        <v>35</v>
      </c>
      <c r="O40" s="164" t="s">
        <v>35</v>
      </c>
      <c r="P40" s="165" t="s">
        <v>35</v>
      </c>
      <c r="Q40" s="164" t="s">
        <v>35</v>
      </c>
      <c r="R40" s="164" t="s">
        <v>35</v>
      </c>
      <c r="S40" s="164" t="s">
        <v>35</v>
      </c>
      <c r="T40" s="165" t="s">
        <v>35</v>
      </c>
      <c r="U40" s="164" t="s">
        <v>35</v>
      </c>
      <c r="V40" s="165" t="s">
        <v>35</v>
      </c>
      <c r="W40" s="164" t="s">
        <v>35</v>
      </c>
      <c r="X40" s="164" t="str">
        <f aca="false">E40</f>
        <v>-</v>
      </c>
      <c r="Y40" s="164" t="s">
        <v>35</v>
      </c>
      <c r="Z40" s="164" t="s">
        <v>35</v>
      </c>
      <c r="AA40" s="164" t="s">
        <v>35</v>
      </c>
      <c r="AB40" s="164" t="str">
        <f aca="false">X40</f>
        <v>-</v>
      </c>
      <c r="AC40" s="164" t="s">
        <v>35</v>
      </c>
    </row>
    <row r="41" customFormat="false" ht="15.75" hidden="false" customHeight="true" outlineLevel="0" collapsed="false">
      <c r="A41" s="162" t="s">
        <v>372</v>
      </c>
      <c r="B41" s="163" t="s">
        <v>373</v>
      </c>
      <c r="C41" s="164" t="s">
        <v>35</v>
      </c>
      <c r="D41" s="38" t="n">
        <f aca="false">R41+Z41</f>
        <v>812</v>
      </c>
      <c r="E41" s="38" t="n">
        <f aca="false">D41</f>
        <v>812</v>
      </c>
      <c r="F41" s="157" t="n">
        <f aca="false">D41</f>
        <v>812</v>
      </c>
      <c r="G41" s="164" t="s">
        <v>35</v>
      </c>
      <c r="H41" s="165" t="s">
        <v>35</v>
      </c>
      <c r="I41" s="164" t="s">
        <v>35</v>
      </c>
      <c r="J41" s="164" t="s">
        <v>35</v>
      </c>
      <c r="K41" s="164" t="s">
        <v>35</v>
      </c>
      <c r="L41" s="165" t="s">
        <v>35</v>
      </c>
      <c r="M41" s="164" t="s">
        <v>35</v>
      </c>
      <c r="N41" s="164" t="s">
        <v>35</v>
      </c>
      <c r="O41" s="164" t="s">
        <v>35</v>
      </c>
      <c r="P41" s="165" t="s">
        <v>35</v>
      </c>
      <c r="Q41" s="164" t="s">
        <v>35</v>
      </c>
      <c r="R41" s="38" t="n">
        <f aca="false">S41</f>
        <v>298</v>
      </c>
      <c r="S41" s="38" t="n">
        <v>298</v>
      </c>
      <c r="T41" s="165" t="s">
        <v>35</v>
      </c>
      <c r="U41" s="164" t="s">
        <v>35</v>
      </c>
      <c r="V41" s="165" t="s">
        <v>35</v>
      </c>
      <c r="W41" s="164" t="s">
        <v>35</v>
      </c>
      <c r="X41" s="164" t="s">
        <v>35</v>
      </c>
      <c r="Y41" s="164" t="s">
        <v>35</v>
      </c>
      <c r="Z41" s="38" t="n">
        <f aca="false">AA41</f>
        <v>514</v>
      </c>
      <c r="AA41" s="38" t="n">
        <v>514</v>
      </c>
      <c r="AB41" s="164" t="str">
        <f aca="false">X41</f>
        <v>-</v>
      </c>
      <c r="AC41" s="38" t="n">
        <f aca="false">R41+Z41</f>
        <v>812</v>
      </c>
    </row>
    <row r="42" customFormat="false" ht="31.5" hidden="false" customHeight="true" outlineLevel="0" collapsed="false">
      <c r="A42" s="157" t="n">
        <v>4</v>
      </c>
      <c r="B42" s="158" t="s">
        <v>374</v>
      </c>
      <c r="C42" s="165" t="s">
        <v>35</v>
      </c>
      <c r="D42" s="164" t="s">
        <v>35</v>
      </c>
      <c r="E42" s="164" t="str">
        <f aca="false">C42</f>
        <v>-</v>
      </c>
      <c r="F42" s="165" t="s">
        <v>35</v>
      </c>
      <c r="G42" s="165" t="s">
        <v>35</v>
      </c>
      <c r="H42" s="165" t="s">
        <v>35</v>
      </c>
      <c r="I42" s="165" t="s">
        <v>35</v>
      </c>
      <c r="J42" s="165" t="s">
        <v>35</v>
      </c>
      <c r="K42" s="165" t="s">
        <v>35</v>
      </c>
      <c r="L42" s="165" t="s">
        <v>35</v>
      </c>
      <c r="M42" s="165" t="s">
        <v>35</v>
      </c>
      <c r="N42" s="165" t="s">
        <v>35</v>
      </c>
      <c r="O42" s="165" t="s">
        <v>35</v>
      </c>
      <c r="P42" s="165" t="s">
        <v>35</v>
      </c>
      <c r="Q42" s="165" t="s">
        <v>35</v>
      </c>
      <c r="R42" s="165" t="s">
        <v>35</v>
      </c>
      <c r="S42" s="165" t="s">
        <v>35</v>
      </c>
      <c r="T42" s="165" t="s">
        <v>35</v>
      </c>
      <c r="U42" s="165" t="s">
        <v>35</v>
      </c>
      <c r="V42" s="165" t="s">
        <v>35</v>
      </c>
      <c r="W42" s="165" t="s">
        <v>35</v>
      </c>
      <c r="X42" s="164" t="str">
        <f aca="false">E42</f>
        <v>-</v>
      </c>
      <c r="Y42" s="165" t="s">
        <v>35</v>
      </c>
      <c r="Z42" s="164" t="s">
        <v>35</v>
      </c>
      <c r="AA42" s="165" t="s">
        <v>35</v>
      </c>
      <c r="AB42" s="164" t="str">
        <f aca="false">X42</f>
        <v>-</v>
      </c>
      <c r="AC42" s="164" t="s">
        <v>35</v>
      </c>
    </row>
    <row r="43" customFormat="false" ht="15.75" hidden="false" customHeight="true" outlineLevel="0" collapsed="false">
      <c r="A43" s="162" t="s">
        <v>375</v>
      </c>
      <c r="B43" s="163" t="s">
        <v>376</v>
      </c>
      <c r="C43" s="164" t="s">
        <v>35</v>
      </c>
      <c r="D43" s="164" t="s">
        <v>35</v>
      </c>
      <c r="E43" s="164" t="str">
        <f aca="false">C43</f>
        <v>-</v>
      </c>
      <c r="F43" s="165" t="s">
        <v>35</v>
      </c>
      <c r="G43" s="164" t="s">
        <v>35</v>
      </c>
      <c r="H43" s="165" t="s">
        <v>35</v>
      </c>
      <c r="I43" s="164" t="s">
        <v>35</v>
      </c>
      <c r="J43" s="164" t="s">
        <v>35</v>
      </c>
      <c r="K43" s="164" t="s">
        <v>35</v>
      </c>
      <c r="L43" s="165" t="s">
        <v>35</v>
      </c>
      <c r="M43" s="164" t="s">
        <v>35</v>
      </c>
      <c r="N43" s="164" t="s">
        <v>35</v>
      </c>
      <c r="O43" s="164" t="s">
        <v>35</v>
      </c>
      <c r="P43" s="165" t="s">
        <v>35</v>
      </c>
      <c r="Q43" s="164" t="s">
        <v>35</v>
      </c>
      <c r="R43" s="164" t="s">
        <v>35</v>
      </c>
      <c r="S43" s="164" t="s">
        <v>35</v>
      </c>
      <c r="T43" s="165" t="s">
        <v>35</v>
      </c>
      <c r="U43" s="164" t="s">
        <v>35</v>
      </c>
      <c r="V43" s="165" t="s">
        <v>35</v>
      </c>
      <c r="W43" s="164" t="s">
        <v>35</v>
      </c>
      <c r="X43" s="164" t="str">
        <f aca="false">E43</f>
        <v>-</v>
      </c>
      <c r="Y43" s="164" t="s">
        <v>35</v>
      </c>
      <c r="Z43" s="164" t="s">
        <v>35</v>
      </c>
      <c r="AA43" s="164" t="s">
        <v>35</v>
      </c>
      <c r="AB43" s="164" t="str">
        <f aca="false">X43</f>
        <v>-</v>
      </c>
      <c r="AC43" s="164" t="s">
        <v>35</v>
      </c>
    </row>
    <row r="44" customFormat="false" ht="15.75" hidden="false" customHeight="true" outlineLevel="0" collapsed="false">
      <c r="A44" s="162" t="s">
        <v>377</v>
      </c>
      <c r="B44" s="163" t="s">
        <v>363</v>
      </c>
      <c r="C44" s="164" t="s">
        <v>35</v>
      </c>
      <c r="D44" s="164" t="s">
        <v>35</v>
      </c>
      <c r="E44" s="164" t="str">
        <f aca="false">C44</f>
        <v>-</v>
      </c>
      <c r="F44" s="165" t="s">
        <v>35</v>
      </c>
      <c r="G44" s="164" t="s">
        <v>35</v>
      </c>
      <c r="H44" s="165" t="s">
        <v>35</v>
      </c>
      <c r="I44" s="164" t="s">
        <v>35</v>
      </c>
      <c r="J44" s="164" t="s">
        <v>35</v>
      </c>
      <c r="K44" s="164" t="s">
        <v>35</v>
      </c>
      <c r="L44" s="165" t="s">
        <v>35</v>
      </c>
      <c r="M44" s="164" t="s">
        <v>35</v>
      </c>
      <c r="N44" s="164" t="s">
        <v>35</v>
      </c>
      <c r="O44" s="164" t="s">
        <v>35</v>
      </c>
      <c r="P44" s="165" t="s">
        <v>35</v>
      </c>
      <c r="Q44" s="164" t="s">
        <v>35</v>
      </c>
      <c r="R44" s="164" t="s">
        <v>35</v>
      </c>
      <c r="S44" s="164" t="s">
        <v>35</v>
      </c>
      <c r="T44" s="165" t="s">
        <v>35</v>
      </c>
      <c r="U44" s="164" t="s">
        <v>35</v>
      </c>
      <c r="V44" s="165" t="s">
        <v>35</v>
      </c>
      <c r="W44" s="164" t="s">
        <v>35</v>
      </c>
      <c r="X44" s="164" t="str">
        <f aca="false">E44</f>
        <v>-</v>
      </c>
      <c r="Y44" s="164" t="s">
        <v>35</v>
      </c>
      <c r="Z44" s="164" t="s">
        <v>35</v>
      </c>
      <c r="AA44" s="164" t="s">
        <v>35</v>
      </c>
      <c r="AB44" s="164" t="str">
        <f aca="false">X44</f>
        <v>-</v>
      </c>
      <c r="AC44" s="164" t="s">
        <v>35</v>
      </c>
    </row>
    <row r="45" customFormat="false" ht="15.75" hidden="false" customHeight="true" outlineLevel="0" collapsed="false">
      <c r="A45" s="162" t="s">
        <v>378</v>
      </c>
      <c r="B45" s="163" t="s">
        <v>365</v>
      </c>
      <c r="C45" s="164" t="s">
        <v>35</v>
      </c>
      <c r="D45" s="164" t="s">
        <v>35</v>
      </c>
      <c r="E45" s="164" t="str">
        <f aca="false">C45</f>
        <v>-</v>
      </c>
      <c r="F45" s="165" t="s">
        <v>35</v>
      </c>
      <c r="G45" s="164" t="s">
        <v>35</v>
      </c>
      <c r="H45" s="165" t="s">
        <v>35</v>
      </c>
      <c r="I45" s="164" t="s">
        <v>35</v>
      </c>
      <c r="J45" s="164" t="s">
        <v>35</v>
      </c>
      <c r="K45" s="164" t="s">
        <v>35</v>
      </c>
      <c r="L45" s="165" t="s">
        <v>35</v>
      </c>
      <c r="M45" s="164" t="s">
        <v>35</v>
      </c>
      <c r="N45" s="164" t="s">
        <v>35</v>
      </c>
      <c r="O45" s="164" t="s">
        <v>35</v>
      </c>
      <c r="P45" s="165" t="s">
        <v>35</v>
      </c>
      <c r="Q45" s="164" t="s">
        <v>35</v>
      </c>
      <c r="R45" s="164" t="s">
        <v>35</v>
      </c>
      <c r="S45" s="164" t="s">
        <v>35</v>
      </c>
      <c r="T45" s="165" t="s">
        <v>35</v>
      </c>
      <c r="U45" s="164" t="s">
        <v>35</v>
      </c>
      <c r="V45" s="165" t="s">
        <v>35</v>
      </c>
      <c r="W45" s="164" t="s">
        <v>35</v>
      </c>
      <c r="X45" s="164" t="str">
        <f aca="false">E45</f>
        <v>-</v>
      </c>
      <c r="Y45" s="164" t="s">
        <v>35</v>
      </c>
      <c r="Z45" s="164" t="s">
        <v>35</v>
      </c>
      <c r="AA45" s="164" t="s">
        <v>35</v>
      </c>
      <c r="AB45" s="164" t="str">
        <f aca="false">X45</f>
        <v>-</v>
      </c>
      <c r="AC45" s="164" t="s">
        <v>35</v>
      </c>
    </row>
    <row r="46" customFormat="false" ht="30.75" hidden="false" customHeight="true" outlineLevel="0" collapsed="false">
      <c r="A46" s="162" t="s">
        <v>379</v>
      </c>
      <c r="B46" s="163" t="s">
        <v>367</v>
      </c>
      <c r="C46" s="164" t="n">
        <f aca="false">C38</f>
        <v>0.73</v>
      </c>
      <c r="D46" s="164" t="n">
        <f aca="false">D38</f>
        <v>21.731</v>
      </c>
      <c r="E46" s="164" t="n">
        <f aca="false">E38</f>
        <v>21.731</v>
      </c>
      <c r="F46" s="165" t="n">
        <f aca="false">F38</f>
        <v>21.731</v>
      </c>
      <c r="G46" s="164" t="s">
        <v>35</v>
      </c>
      <c r="H46" s="165" t="s">
        <v>35</v>
      </c>
      <c r="I46" s="164" t="s">
        <v>35</v>
      </c>
      <c r="J46" s="164" t="s">
        <v>35</v>
      </c>
      <c r="K46" s="164" t="s">
        <v>35</v>
      </c>
      <c r="L46" s="165" t="s">
        <v>35</v>
      </c>
      <c r="M46" s="164" t="s">
        <v>35</v>
      </c>
      <c r="N46" s="164" t="s">
        <v>35</v>
      </c>
      <c r="O46" s="164" t="s">
        <v>35</v>
      </c>
      <c r="P46" s="165" t="n">
        <f aca="false">Q46</f>
        <v>0.63</v>
      </c>
      <c r="Q46" s="164" t="n">
        <f aca="false">Q38</f>
        <v>0.63</v>
      </c>
      <c r="R46" s="164" t="n">
        <f aca="false">S46</f>
        <v>7.125</v>
      </c>
      <c r="S46" s="164" t="n">
        <f aca="false">S38</f>
        <v>7.125</v>
      </c>
      <c r="T46" s="165" t="s">
        <v>35</v>
      </c>
      <c r="U46" s="164" t="s">
        <v>35</v>
      </c>
      <c r="V46" s="165" t="s">
        <v>35</v>
      </c>
      <c r="W46" s="164" t="s">
        <v>35</v>
      </c>
      <c r="X46" s="164" t="n">
        <f aca="false">Y46</f>
        <v>0.1</v>
      </c>
      <c r="Y46" s="164" t="n">
        <f aca="false">Y38</f>
        <v>0.1</v>
      </c>
      <c r="Z46" s="164" t="n">
        <f aca="false">AA46</f>
        <v>14.606</v>
      </c>
      <c r="AA46" s="164" t="n">
        <f aca="false">AA38</f>
        <v>14.606</v>
      </c>
      <c r="AB46" s="164" t="n">
        <f aca="false">C46</f>
        <v>0.73</v>
      </c>
      <c r="AC46" s="164" t="n">
        <f aca="false">R46+Z46</f>
        <v>21.731</v>
      </c>
    </row>
    <row r="47" customFormat="false" ht="30.75" hidden="false" customHeight="true" outlineLevel="0" collapsed="false">
      <c r="A47" s="162" t="s">
        <v>380</v>
      </c>
      <c r="B47" s="163" t="s">
        <v>369</v>
      </c>
      <c r="C47" s="164" t="s">
        <v>35</v>
      </c>
      <c r="D47" s="164" t="s">
        <v>35</v>
      </c>
      <c r="E47" s="164" t="str">
        <f aca="false">C47</f>
        <v>-</v>
      </c>
      <c r="F47" s="165" t="s">
        <v>35</v>
      </c>
      <c r="G47" s="164" t="s">
        <v>35</v>
      </c>
      <c r="H47" s="165" t="s">
        <v>35</v>
      </c>
      <c r="I47" s="164" t="s">
        <v>35</v>
      </c>
      <c r="J47" s="164" t="s">
        <v>35</v>
      </c>
      <c r="K47" s="164" t="s">
        <v>35</v>
      </c>
      <c r="L47" s="165" t="s">
        <v>35</v>
      </c>
      <c r="M47" s="164" t="s">
        <v>35</v>
      </c>
      <c r="N47" s="164" t="s">
        <v>35</v>
      </c>
      <c r="O47" s="164" t="s">
        <v>35</v>
      </c>
      <c r="P47" s="165" t="s">
        <v>35</v>
      </c>
      <c r="Q47" s="164" t="s">
        <v>35</v>
      </c>
      <c r="R47" s="164" t="s">
        <v>35</v>
      </c>
      <c r="S47" s="164" t="s">
        <v>35</v>
      </c>
      <c r="T47" s="165" t="s">
        <v>35</v>
      </c>
      <c r="U47" s="164" t="s">
        <v>35</v>
      </c>
      <c r="V47" s="165" t="s">
        <v>35</v>
      </c>
      <c r="W47" s="164" t="s">
        <v>35</v>
      </c>
      <c r="X47" s="164" t="str">
        <f aca="false">E47</f>
        <v>-</v>
      </c>
      <c r="Y47" s="164" t="s">
        <v>35</v>
      </c>
      <c r="Z47" s="164" t="s">
        <v>35</v>
      </c>
      <c r="AA47" s="164" t="s">
        <v>35</v>
      </c>
      <c r="AB47" s="164" t="str">
        <f aca="false">X47</f>
        <v>-</v>
      </c>
      <c r="AC47" s="164" t="s">
        <v>35</v>
      </c>
    </row>
    <row r="48" customFormat="false" ht="15.75" hidden="false" customHeight="true" outlineLevel="0" collapsed="false">
      <c r="A48" s="162" t="s">
        <v>381</v>
      </c>
      <c r="B48" s="163" t="s">
        <v>371</v>
      </c>
      <c r="C48" s="164" t="s">
        <v>35</v>
      </c>
      <c r="D48" s="164" t="s">
        <v>35</v>
      </c>
      <c r="E48" s="164" t="str">
        <f aca="false">C48</f>
        <v>-</v>
      </c>
      <c r="F48" s="165" t="s">
        <v>35</v>
      </c>
      <c r="G48" s="164" t="s">
        <v>35</v>
      </c>
      <c r="H48" s="165" t="s">
        <v>35</v>
      </c>
      <c r="I48" s="164" t="s">
        <v>35</v>
      </c>
      <c r="J48" s="164" t="s">
        <v>35</v>
      </c>
      <c r="K48" s="164" t="s">
        <v>35</v>
      </c>
      <c r="L48" s="165" t="s">
        <v>35</v>
      </c>
      <c r="M48" s="164" t="s">
        <v>35</v>
      </c>
      <c r="N48" s="164" t="s">
        <v>35</v>
      </c>
      <c r="O48" s="164" t="s">
        <v>35</v>
      </c>
      <c r="P48" s="165" t="s">
        <v>35</v>
      </c>
      <c r="Q48" s="164" t="s">
        <v>35</v>
      </c>
      <c r="R48" s="164" t="s">
        <v>35</v>
      </c>
      <c r="S48" s="164" t="s">
        <v>35</v>
      </c>
      <c r="T48" s="165" t="s">
        <v>35</v>
      </c>
      <c r="U48" s="164" t="s">
        <v>35</v>
      </c>
      <c r="V48" s="165" t="s">
        <v>35</v>
      </c>
      <c r="W48" s="164" t="s">
        <v>35</v>
      </c>
      <c r="X48" s="164" t="str">
        <f aca="false">E48</f>
        <v>-</v>
      </c>
      <c r="Y48" s="164" t="s">
        <v>35</v>
      </c>
      <c r="Z48" s="164" t="s">
        <v>35</v>
      </c>
      <c r="AA48" s="164" t="s">
        <v>35</v>
      </c>
      <c r="AB48" s="164" t="str">
        <f aca="false">X48</f>
        <v>-</v>
      </c>
      <c r="AC48" s="164" t="s">
        <v>35</v>
      </c>
    </row>
    <row r="49" customFormat="false" ht="15.75" hidden="false" customHeight="true" outlineLevel="0" collapsed="false">
      <c r="A49" s="162" t="s">
        <v>382</v>
      </c>
      <c r="B49" s="163" t="s">
        <v>373</v>
      </c>
      <c r="C49" s="164" t="s">
        <v>35</v>
      </c>
      <c r="D49" s="38" t="n">
        <f aca="false">D41</f>
        <v>812</v>
      </c>
      <c r="E49" s="38" t="n">
        <f aca="false">E41</f>
        <v>812</v>
      </c>
      <c r="F49" s="38" t="n">
        <f aca="false">F41</f>
        <v>812</v>
      </c>
      <c r="G49" s="164" t="s">
        <v>35</v>
      </c>
      <c r="H49" s="165" t="s">
        <v>35</v>
      </c>
      <c r="I49" s="164" t="s">
        <v>35</v>
      </c>
      <c r="J49" s="164" t="s">
        <v>35</v>
      </c>
      <c r="K49" s="164" t="s">
        <v>35</v>
      </c>
      <c r="L49" s="165" t="s">
        <v>35</v>
      </c>
      <c r="M49" s="164" t="s">
        <v>35</v>
      </c>
      <c r="N49" s="164" t="s">
        <v>35</v>
      </c>
      <c r="O49" s="164" t="s">
        <v>35</v>
      </c>
      <c r="P49" s="165" t="s">
        <v>35</v>
      </c>
      <c r="Q49" s="164" t="s">
        <v>35</v>
      </c>
      <c r="R49" s="38" t="n">
        <f aca="false">S49</f>
        <v>298</v>
      </c>
      <c r="S49" s="38" t="n">
        <v>298</v>
      </c>
      <c r="T49" s="165" t="s">
        <v>35</v>
      </c>
      <c r="U49" s="164" t="s">
        <v>35</v>
      </c>
      <c r="V49" s="165" t="s">
        <v>35</v>
      </c>
      <c r="W49" s="164" t="s">
        <v>35</v>
      </c>
      <c r="X49" s="164" t="s">
        <v>35</v>
      </c>
      <c r="Y49" s="164" t="s">
        <v>35</v>
      </c>
      <c r="Z49" s="38" t="n">
        <f aca="false">AA49</f>
        <v>514</v>
      </c>
      <c r="AA49" s="38" t="n">
        <f aca="false">AA41</f>
        <v>514</v>
      </c>
      <c r="AB49" s="164" t="str">
        <f aca="false">X49</f>
        <v>-</v>
      </c>
      <c r="AC49" s="38" t="n">
        <f aca="false">R49+Z49</f>
        <v>812</v>
      </c>
    </row>
    <row r="50" customFormat="false" ht="30.75" hidden="false" customHeight="true" outlineLevel="0" collapsed="false">
      <c r="A50" s="157" t="n">
        <v>5</v>
      </c>
      <c r="B50" s="158" t="s">
        <v>383</v>
      </c>
      <c r="C50" s="39" t="s">
        <v>35</v>
      </c>
      <c r="D50" s="162" t="s">
        <v>35</v>
      </c>
      <c r="E50" s="162" t="str">
        <f aca="false">C50</f>
        <v>-</v>
      </c>
      <c r="F50" s="39" t="s">
        <v>35</v>
      </c>
      <c r="G50" s="39" t="s">
        <v>35</v>
      </c>
      <c r="H50" s="39" t="s">
        <v>35</v>
      </c>
      <c r="I50" s="39" t="s">
        <v>35</v>
      </c>
      <c r="J50" s="39" t="s">
        <v>35</v>
      </c>
      <c r="K50" s="39" t="s">
        <v>35</v>
      </c>
      <c r="L50" s="39" t="s">
        <v>35</v>
      </c>
      <c r="M50" s="39" t="s">
        <v>35</v>
      </c>
      <c r="N50" s="39" t="s">
        <v>35</v>
      </c>
      <c r="O50" s="39" t="s">
        <v>35</v>
      </c>
      <c r="P50" s="39" t="s">
        <v>35</v>
      </c>
      <c r="Q50" s="39" t="s">
        <v>35</v>
      </c>
      <c r="R50" s="39" t="s">
        <v>35</v>
      </c>
      <c r="S50" s="39" t="s">
        <v>35</v>
      </c>
      <c r="T50" s="39" t="s">
        <v>35</v>
      </c>
      <c r="U50" s="39" t="s">
        <v>35</v>
      </c>
      <c r="V50" s="39" t="s">
        <v>35</v>
      </c>
      <c r="W50" s="39" t="s">
        <v>35</v>
      </c>
      <c r="X50" s="162" t="str">
        <f aca="false">E50</f>
        <v>-</v>
      </c>
      <c r="Y50" s="39" t="s">
        <v>35</v>
      </c>
      <c r="Z50" s="162" t="s">
        <v>35</v>
      </c>
      <c r="AA50" s="39" t="s">
        <v>35</v>
      </c>
      <c r="AB50" s="162" t="str">
        <f aca="false">X50</f>
        <v>-</v>
      </c>
      <c r="AC50" s="162" t="s">
        <v>35</v>
      </c>
    </row>
    <row r="51" customFormat="false" ht="15.75" hidden="false" customHeight="true" outlineLevel="0" collapsed="false">
      <c r="A51" s="162" t="s">
        <v>384</v>
      </c>
      <c r="B51" s="163" t="s">
        <v>385</v>
      </c>
      <c r="C51" s="162" t="n">
        <f aca="false">C29</f>
        <v>0.983</v>
      </c>
      <c r="D51" s="164" t="n">
        <f aca="false">D29</f>
        <v>28.152419</v>
      </c>
      <c r="E51" s="164" t="n">
        <f aca="false">E29</f>
        <v>28.152419</v>
      </c>
      <c r="F51" s="164" t="n">
        <f aca="false">F29</f>
        <v>28.152419</v>
      </c>
      <c r="G51" s="162" t="s">
        <v>35</v>
      </c>
      <c r="H51" s="39" t="s">
        <v>35</v>
      </c>
      <c r="I51" s="162" t="s">
        <v>35</v>
      </c>
      <c r="J51" s="162" t="s">
        <v>35</v>
      </c>
      <c r="K51" s="162" t="s">
        <v>35</v>
      </c>
      <c r="L51" s="39" t="s">
        <v>35</v>
      </c>
      <c r="M51" s="162" t="s">
        <v>35</v>
      </c>
      <c r="N51" s="162" t="s">
        <v>35</v>
      </c>
      <c r="O51" s="162" t="s">
        <v>35</v>
      </c>
      <c r="P51" s="39" t="n">
        <f aca="false">Q51</f>
        <v>0.848</v>
      </c>
      <c r="Q51" s="162" t="n">
        <f aca="false">Q29</f>
        <v>0.848</v>
      </c>
      <c r="R51" s="164" t="n">
        <f aca="false">S51</f>
        <v>10.439531</v>
      </c>
      <c r="S51" s="164" t="n">
        <f aca="false">S29</f>
        <v>10.439531</v>
      </c>
      <c r="T51" s="39" t="s">
        <v>35</v>
      </c>
      <c r="U51" s="162" t="s">
        <v>35</v>
      </c>
      <c r="V51" s="39" t="s">
        <v>35</v>
      </c>
      <c r="W51" s="162" t="s">
        <v>35</v>
      </c>
      <c r="X51" s="162" t="n">
        <f aca="false">Y51</f>
        <v>0.135</v>
      </c>
      <c r="Y51" s="162" t="n">
        <f aca="false">Y29</f>
        <v>0.135</v>
      </c>
      <c r="Z51" s="162" t="n">
        <f aca="false">AA51</f>
        <v>17.712888</v>
      </c>
      <c r="AA51" s="162" t="n">
        <f aca="false">AA29</f>
        <v>17.712888</v>
      </c>
      <c r="AB51" s="162" t="n">
        <f aca="false">C51</f>
        <v>0.983</v>
      </c>
      <c r="AC51" s="164" t="n">
        <f aca="false">R51+Z51</f>
        <v>28.152419</v>
      </c>
    </row>
    <row r="52" customFormat="false" ht="15.75" hidden="false" customHeight="true" outlineLevel="0" collapsed="false">
      <c r="A52" s="162" t="s">
        <v>386</v>
      </c>
      <c r="B52" s="163" t="s">
        <v>387</v>
      </c>
      <c r="C52" s="162" t="s">
        <v>35</v>
      </c>
      <c r="D52" s="162" t="s">
        <v>35</v>
      </c>
      <c r="E52" s="162" t="str">
        <f aca="false">C52</f>
        <v>-</v>
      </c>
      <c r="F52" s="39" t="s">
        <v>35</v>
      </c>
      <c r="G52" s="162" t="s">
        <v>35</v>
      </c>
      <c r="H52" s="39" t="s">
        <v>35</v>
      </c>
      <c r="I52" s="162" t="s">
        <v>35</v>
      </c>
      <c r="J52" s="162" t="s">
        <v>35</v>
      </c>
      <c r="K52" s="162" t="s">
        <v>35</v>
      </c>
      <c r="L52" s="39" t="s">
        <v>35</v>
      </c>
      <c r="M52" s="162" t="s">
        <v>35</v>
      </c>
      <c r="N52" s="162" t="s">
        <v>35</v>
      </c>
      <c r="O52" s="162" t="s">
        <v>35</v>
      </c>
      <c r="P52" s="39" t="s">
        <v>35</v>
      </c>
      <c r="Q52" s="162" t="s">
        <v>35</v>
      </c>
      <c r="R52" s="162" t="s">
        <v>35</v>
      </c>
      <c r="S52" s="162" t="s">
        <v>35</v>
      </c>
      <c r="T52" s="39" t="s">
        <v>35</v>
      </c>
      <c r="U52" s="162" t="s">
        <v>35</v>
      </c>
      <c r="V52" s="39" t="s">
        <v>35</v>
      </c>
      <c r="W52" s="162" t="s">
        <v>35</v>
      </c>
      <c r="X52" s="162" t="str">
        <f aca="false">E52</f>
        <v>-</v>
      </c>
      <c r="Y52" s="162" t="s">
        <v>35</v>
      </c>
      <c r="Z52" s="162" t="s">
        <v>35</v>
      </c>
      <c r="AA52" s="162" t="s">
        <v>35</v>
      </c>
      <c r="AB52" s="162" t="str">
        <f aca="false">X52</f>
        <v>-</v>
      </c>
      <c r="AC52" s="162" t="s">
        <v>35</v>
      </c>
    </row>
    <row r="53" customFormat="false" ht="15.75" hidden="false" customHeight="true" outlineLevel="0" collapsed="false">
      <c r="A53" s="162" t="s">
        <v>388</v>
      </c>
      <c r="B53" s="163" t="s">
        <v>389</v>
      </c>
      <c r="C53" s="162" t="s">
        <v>35</v>
      </c>
      <c r="D53" s="162" t="s">
        <v>35</v>
      </c>
      <c r="E53" s="162" t="str">
        <f aca="false">C53</f>
        <v>-</v>
      </c>
      <c r="F53" s="39" t="s">
        <v>35</v>
      </c>
      <c r="G53" s="162" t="s">
        <v>35</v>
      </c>
      <c r="H53" s="39" t="s">
        <v>35</v>
      </c>
      <c r="I53" s="162" t="s">
        <v>35</v>
      </c>
      <c r="J53" s="162" t="s">
        <v>35</v>
      </c>
      <c r="K53" s="162" t="s">
        <v>35</v>
      </c>
      <c r="L53" s="39" t="s">
        <v>35</v>
      </c>
      <c r="M53" s="162" t="s">
        <v>35</v>
      </c>
      <c r="N53" s="162" t="s">
        <v>35</v>
      </c>
      <c r="O53" s="162" t="s">
        <v>35</v>
      </c>
      <c r="P53" s="39" t="s">
        <v>35</v>
      </c>
      <c r="Q53" s="162" t="s">
        <v>35</v>
      </c>
      <c r="R53" s="162" t="s">
        <v>35</v>
      </c>
      <c r="S53" s="162" t="s">
        <v>35</v>
      </c>
      <c r="T53" s="39" t="s">
        <v>35</v>
      </c>
      <c r="U53" s="162" t="s">
        <v>35</v>
      </c>
      <c r="V53" s="39" t="s">
        <v>35</v>
      </c>
      <c r="W53" s="162" t="s">
        <v>35</v>
      </c>
      <c r="X53" s="162" t="str">
        <f aca="false">E53</f>
        <v>-</v>
      </c>
      <c r="Y53" s="162" t="s">
        <v>35</v>
      </c>
      <c r="Z53" s="162" t="s">
        <v>35</v>
      </c>
      <c r="AA53" s="162" t="s">
        <v>35</v>
      </c>
      <c r="AB53" s="162" t="str">
        <f aca="false">X53</f>
        <v>-</v>
      </c>
      <c r="AC53" s="162" t="s">
        <v>35</v>
      </c>
    </row>
    <row r="54" customFormat="false" ht="15.75" hidden="false" customHeight="true" outlineLevel="0" collapsed="false">
      <c r="A54" s="162" t="s">
        <v>390</v>
      </c>
      <c r="B54" s="163" t="s">
        <v>391</v>
      </c>
      <c r="C54" s="162" t="s">
        <v>35</v>
      </c>
      <c r="D54" s="162" t="s">
        <v>35</v>
      </c>
      <c r="E54" s="162" t="str">
        <f aca="false">C54</f>
        <v>-</v>
      </c>
      <c r="F54" s="39" t="s">
        <v>35</v>
      </c>
      <c r="G54" s="162" t="s">
        <v>35</v>
      </c>
      <c r="H54" s="39" t="s">
        <v>35</v>
      </c>
      <c r="I54" s="162" t="s">
        <v>35</v>
      </c>
      <c r="J54" s="162" t="s">
        <v>35</v>
      </c>
      <c r="K54" s="162" t="s">
        <v>35</v>
      </c>
      <c r="L54" s="39" t="s">
        <v>35</v>
      </c>
      <c r="M54" s="162" t="s">
        <v>35</v>
      </c>
      <c r="N54" s="162" t="s">
        <v>35</v>
      </c>
      <c r="O54" s="162" t="s">
        <v>35</v>
      </c>
      <c r="P54" s="39" t="s">
        <v>35</v>
      </c>
      <c r="Q54" s="162" t="s">
        <v>35</v>
      </c>
      <c r="R54" s="162" t="s">
        <v>35</v>
      </c>
      <c r="S54" s="162" t="s">
        <v>35</v>
      </c>
      <c r="T54" s="39" t="s">
        <v>35</v>
      </c>
      <c r="U54" s="162" t="s">
        <v>35</v>
      </c>
      <c r="V54" s="39" t="s">
        <v>35</v>
      </c>
      <c r="W54" s="162" t="s">
        <v>35</v>
      </c>
      <c r="X54" s="162" t="str">
        <f aca="false">E54</f>
        <v>-</v>
      </c>
      <c r="Y54" s="162" t="s">
        <v>35</v>
      </c>
      <c r="Z54" s="162" t="s">
        <v>35</v>
      </c>
      <c r="AA54" s="162" t="s">
        <v>35</v>
      </c>
      <c r="AB54" s="162" t="str">
        <f aca="false">X54</f>
        <v>-</v>
      </c>
      <c r="AC54" s="162" t="s">
        <v>35</v>
      </c>
    </row>
    <row r="55" customFormat="false" ht="15.75" hidden="false" customHeight="true" outlineLevel="0" collapsed="false">
      <c r="A55" s="162" t="s">
        <v>392</v>
      </c>
      <c r="B55" s="163" t="s">
        <v>393</v>
      </c>
      <c r="C55" s="164" t="n">
        <f aca="false">C46</f>
        <v>0.73</v>
      </c>
      <c r="D55" s="164" t="n">
        <f aca="false">D38</f>
        <v>21.731</v>
      </c>
      <c r="E55" s="164" t="n">
        <f aca="false">E38</f>
        <v>21.731</v>
      </c>
      <c r="F55" s="165" t="n">
        <f aca="false">F38</f>
        <v>21.731</v>
      </c>
      <c r="G55" s="164" t="s">
        <v>35</v>
      </c>
      <c r="H55" s="165" t="s">
        <v>35</v>
      </c>
      <c r="I55" s="164" t="s">
        <v>35</v>
      </c>
      <c r="J55" s="164" t="s">
        <v>35</v>
      </c>
      <c r="K55" s="164" t="s">
        <v>35</v>
      </c>
      <c r="L55" s="165" t="s">
        <v>35</v>
      </c>
      <c r="M55" s="164" t="s">
        <v>35</v>
      </c>
      <c r="N55" s="164" t="s">
        <v>35</v>
      </c>
      <c r="O55" s="164" t="s">
        <v>35</v>
      </c>
      <c r="P55" s="165" t="n">
        <f aca="false">Q55</f>
        <v>0.63</v>
      </c>
      <c r="Q55" s="164" t="n">
        <f aca="false">Q38</f>
        <v>0.63</v>
      </c>
      <c r="R55" s="164" t="n">
        <f aca="false">S55</f>
        <v>7.125</v>
      </c>
      <c r="S55" s="164" t="n">
        <f aca="false">S38</f>
        <v>7.125</v>
      </c>
      <c r="T55" s="165" t="s">
        <v>35</v>
      </c>
      <c r="U55" s="164" t="s">
        <v>35</v>
      </c>
      <c r="V55" s="165" t="s">
        <v>35</v>
      </c>
      <c r="W55" s="164" t="s">
        <v>35</v>
      </c>
      <c r="X55" s="164" t="n">
        <f aca="false">Y55</f>
        <v>0.1</v>
      </c>
      <c r="Y55" s="164" t="n">
        <f aca="false">Y38</f>
        <v>0.1</v>
      </c>
      <c r="Z55" s="164" t="n">
        <f aca="false">AA55</f>
        <v>14.606</v>
      </c>
      <c r="AA55" s="164" t="n">
        <f aca="false">AA38</f>
        <v>14.606</v>
      </c>
      <c r="AB55" s="164" t="n">
        <f aca="false">C55</f>
        <v>0.73</v>
      </c>
      <c r="AC55" s="164" t="n">
        <f aca="false">R55+Z55</f>
        <v>21.731</v>
      </c>
    </row>
    <row r="56" customFormat="false" ht="15.75" hidden="false" customHeight="true" outlineLevel="0" collapsed="false">
      <c r="A56" s="162" t="s">
        <v>394</v>
      </c>
      <c r="B56" s="163" t="s">
        <v>395</v>
      </c>
      <c r="C56" s="164" t="s">
        <v>35</v>
      </c>
      <c r="D56" s="165" t="s">
        <v>35</v>
      </c>
      <c r="E56" s="164" t="str">
        <f aca="false">C56</f>
        <v>-</v>
      </c>
      <c r="F56" s="165" t="s">
        <v>35</v>
      </c>
      <c r="G56" s="164" t="s">
        <v>35</v>
      </c>
      <c r="H56" s="165" t="s">
        <v>35</v>
      </c>
      <c r="I56" s="164" t="s">
        <v>35</v>
      </c>
      <c r="J56" s="164" t="s">
        <v>35</v>
      </c>
      <c r="K56" s="164" t="s">
        <v>35</v>
      </c>
      <c r="L56" s="165" t="s">
        <v>35</v>
      </c>
      <c r="M56" s="164" t="s">
        <v>35</v>
      </c>
      <c r="N56" s="164" t="s">
        <v>35</v>
      </c>
      <c r="O56" s="164" t="s">
        <v>35</v>
      </c>
      <c r="P56" s="165" t="s">
        <v>35</v>
      </c>
      <c r="Q56" s="164" t="s">
        <v>35</v>
      </c>
      <c r="R56" s="164" t="s">
        <v>35</v>
      </c>
      <c r="S56" s="164" t="s">
        <v>35</v>
      </c>
      <c r="T56" s="165" t="s">
        <v>35</v>
      </c>
      <c r="U56" s="164" t="s">
        <v>35</v>
      </c>
      <c r="V56" s="165" t="s">
        <v>35</v>
      </c>
      <c r="W56" s="164" t="s">
        <v>35</v>
      </c>
      <c r="X56" s="164" t="str">
        <f aca="false">E56</f>
        <v>-</v>
      </c>
      <c r="Y56" s="164" t="s">
        <v>35</v>
      </c>
      <c r="Z56" s="164" t="s">
        <v>35</v>
      </c>
      <c r="AA56" s="164" t="s">
        <v>35</v>
      </c>
      <c r="AB56" s="164" t="str">
        <f aca="false">X56</f>
        <v>-</v>
      </c>
      <c r="AC56" s="164" t="s">
        <v>35</v>
      </c>
    </row>
    <row r="57" customFormat="false" ht="30.75" hidden="false" customHeight="true" outlineLevel="0" collapsed="false">
      <c r="A57" s="157" t="n">
        <v>6</v>
      </c>
      <c r="B57" s="158" t="s">
        <v>396</v>
      </c>
      <c r="C57" s="165" t="s">
        <v>35</v>
      </c>
      <c r="D57" s="165" t="s">
        <v>35</v>
      </c>
      <c r="E57" s="164" t="str">
        <f aca="false">C57</f>
        <v>-</v>
      </c>
      <c r="F57" s="165" t="s">
        <v>35</v>
      </c>
      <c r="G57" s="165" t="s">
        <v>35</v>
      </c>
      <c r="H57" s="165" t="s">
        <v>35</v>
      </c>
      <c r="I57" s="165" t="s">
        <v>35</v>
      </c>
      <c r="J57" s="165" t="s">
        <v>35</v>
      </c>
      <c r="K57" s="165" t="s">
        <v>35</v>
      </c>
      <c r="L57" s="165" t="s">
        <v>35</v>
      </c>
      <c r="M57" s="165" t="s">
        <v>35</v>
      </c>
      <c r="N57" s="165" t="s">
        <v>35</v>
      </c>
      <c r="O57" s="165" t="s">
        <v>35</v>
      </c>
      <c r="P57" s="165" t="s">
        <v>35</v>
      </c>
      <c r="Q57" s="165" t="s">
        <v>35</v>
      </c>
      <c r="R57" s="165" t="s">
        <v>35</v>
      </c>
      <c r="S57" s="165" t="s">
        <v>35</v>
      </c>
      <c r="T57" s="165" t="s">
        <v>35</v>
      </c>
      <c r="U57" s="165" t="s">
        <v>35</v>
      </c>
      <c r="V57" s="165" t="s">
        <v>35</v>
      </c>
      <c r="W57" s="165" t="s">
        <v>35</v>
      </c>
      <c r="X57" s="164" t="str">
        <f aca="false">E57</f>
        <v>-</v>
      </c>
      <c r="Y57" s="165" t="s">
        <v>35</v>
      </c>
      <c r="Z57" s="165" t="s">
        <v>35</v>
      </c>
      <c r="AA57" s="165" t="s">
        <v>35</v>
      </c>
      <c r="AB57" s="164" t="str">
        <f aca="false">X57</f>
        <v>-</v>
      </c>
      <c r="AC57" s="164" t="s">
        <v>35</v>
      </c>
    </row>
    <row r="58" customFormat="false" ht="15.75" hidden="false" customHeight="true" outlineLevel="0" collapsed="false">
      <c r="A58" s="157" t="n">
        <v>7</v>
      </c>
      <c r="B58" s="158" t="s">
        <v>397</v>
      </c>
      <c r="C58" s="165" t="s">
        <v>35</v>
      </c>
      <c r="D58" s="165" t="s">
        <v>35</v>
      </c>
      <c r="E58" s="164" t="str">
        <f aca="false">C58</f>
        <v>-</v>
      </c>
      <c r="F58" s="165" t="s">
        <v>35</v>
      </c>
      <c r="G58" s="165" t="s">
        <v>35</v>
      </c>
      <c r="H58" s="165" t="s">
        <v>35</v>
      </c>
      <c r="I58" s="165" t="s">
        <v>35</v>
      </c>
      <c r="J58" s="165" t="s">
        <v>35</v>
      </c>
      <c r="K58" s="165" t="s">
        <v>35</v>
      </c>
      <c r="L58" s="165" t="s">
        <v>35</v>
      </c>
      <c r="M58" s="165" t="s">
        <v>35</v>
      </c>
      <c r="N58" s="165" t="s">
        <v>35</v>
      </c>
      <c r="O58" s="165" t="s">
        <v>35</v>
      </c>
      <c r="P58" s="165" t="s">
        <v>35</v>
      </c>
      <c r="Q58" s="165" t="s">
        <v>35</v>
      </c>
      <c r="R58" s="165" t="s">
        <v>35</v>
      </c>
      <c r="S58" s="165" t="s">
        <v>35</v>
      </c>
      <c r="T58" s="165" t="s">
        <v>35</v>
      </c>
      <c r="U58" s="165" t="s">
        <v>35</v>
      </c>
      <c r="V58" s="165" t="s">
        <v>35</v>
      </c>
      <c r="W58" s="165" t="s">
        <v>35</v>
      </c>
      <c r="X58" s="164" t="str">
        <f aca="false">E58</f>
        <v>-</v>
      </c>
      <c r="Y58" s="165" t="s">
        <v>35</v>
      </c>
      <c r="Z58" s="165" t="s">
        <v>35</v>
      </c>
      <c r="AA58" s="165" t="s">
        <v>35</v>
      </c>
      <c r="AB58" s="164" t="str">
        <f aca="false">X58</f>
        <v>-</v>
      </c>
      <c r="AC58" s="164" t="s">
        <v>35</v>
      </c>
    </row>
    <row r="59" customFormat="false" ht="15.75" hidden="false" customHeight="true" outlineLevel="0" collapsed="false">
      <c r="A59" s="162" t="s">
        <v>398</v>
      </c>
      <c r="B59" s="163" t="s">
        <v>376</v>
      </c>
      <c r="C59" s="164" t="s">
        <v>35</v>
      </c>
      <c r="D59" s="165" t="s">
        <v>35</v>
      </c>
      <c r="E59" s="164" t="str">
        <f aca="false">C59</f>
        <v>-</v>
      </c>
      <c r="F59" s="165" t="s">
        <v>35</v>
      </c>
      <c r="G59" s="164" t="s">
        <v>35</v>
      </c>
      <c r="H59" s="165" t="s">
        <v>35</v>
      </c>
      <c r="I59" s="164" t="s">
        <v>35</v>
      </c>
      <c r="J59" s="164" t="s">
        <v>35</v>
      </c>
      <c r="K59" s="164" t="s">
        <v>35</v>
      </c>
      <c r="L59" s="165" t="s">
        <v>35</v>
      </c>
      <c r="M59" s="164" t="s">
        <v>35</v>
      </c>
      <c r="N59" s="164" t="s">
        <v>35</v>
      </c>
      <c r="O59" s="164" t="s">
        <v>35</v>
      </c>
      <c r="P59" s="165" t="s">
        <v>35</v>
      </c>
      <c r="Q59" s="164" t="s">
        <v>35</v>
      </c>
      <c r="R59" s="164" t="s">
        <v>35</v>
      </c>
      <c r="S59" s="164" t="s">
        <v>35</v>
      </c>
      <c r="T59" s="165" t="s">
        <v>35</v>
      </c>
      <c r="U59" s="164" t="s">
        <v>35</v>
      </c>
      <c r="V59" s="165" t="s">
        <v>35</v>
      </c>
      <c r="W59" s="164" t="s">
        <v>35</v>
      </c>
      <c r="X59" s="164" t="str">
        <f aca="false">E59</f>
        <v>-</v>
      </c>
      <c r="Y59" s="164" t="s">
        <v>35</v>
      </c>
      <c r="Z59" s="164" t="s">
        <v>35</v>
      </c>
      <c r="AA59" s="164" t="s">
        <v>35</v>
      </c>
      <c r="AB59" s="164" t="str">
        <f aca="false">X59</f>
        <v>-</v>
      </c>
      <c r="AC59" s="164" t="s">
        <v>35</v>
      </c>
    </row>
    <row r="60" customFormat="false" ht="15.75" hidden="false" customHeight="true" outlineLevel="0" collapsed="false">
      <c r="A60" s="162" t="s">
        <v>399</v>
      </c>
      <c r="B60" s="163" t="s">
        <v>363</v>
      </c>
      <c r="C60" s="164" t="s">
        <v>35</v>
      </c>
      <c r="D60" s="165" t="s">
        <v>35</v>
      </c>
      <c r="E60" s="164" t="str">
        <f aca="false">C60</f>
        <v>-</v>
      </c>
      <c r="F60" s="165" t="s">
        <v>35</v>
      </c>
      <c r="G60" s="164" t="s">
        <v>35</v>
      </c>
      <c r="H60" s="165" t="s">
        <v>35</v>
      </c>
      <c r="I60" s="164" t="s">
        <v>35</v>
      </c>
      <c r="J60" s="164" t="s">
        <v>35</v>
      </c>
      <c r="K60" s="164" t="s">
        <v>35</v>
      </c>
      <c r="L60" s="165" t="s">
        <v>35</v>
      </c>
      <c r="M60" s="164" t="s">
        <v>35</v>
      </c>
      <c r="N60" s="164" t="s">
        <v>35</v>
      </c>
      <c r="O60" s="164" t="s">
        <v>35</v>
      </c>
      <c r="P60" s="165" t="s">
        <v>35</v>
      </c>
      <c r="Q60" s="164" t="s">
        <v>35</v>
      </c>
      <c r="R60" s="164" t="s">
        <v>35</v>
      </c>
      <c r="S60" s="164" t="s">
        <v>35</v>
      </c>
      <c r="T60" s="165" t="s">
        <v>35</v>
      </c>
      <c r="U60" s="164" t="s">
        <v>35</v>
      </c>
      <c r="V60" s="165" t="s">
        <v>35</v>
      </c>
      <c r="W60" s="164" t="s">
        <v>35</v>
      </c>
      <c r="X60" s="164" t="str">
        <f aca="false">E60</f>
        <v>-</v>
      </c>
      <c r="Y60" s="164" t="s">
        <v>35</v>
      </c>
      <c r="Z60" s="164" t="s">
        <v>35</v>
      </c>
      <c r="AA60" s="164" t="s">
        <v>35</v>
      </c>
      <c r="AB60" s="164" t="str">
        <f aca="false">X60</f>
        <v>-</v>
      </c>
      <c r="AC60" s="164" t="s">
        <v>35</v>
      </c>
    </row>
    <row r="61" customFormat="false" ht="15.75" hidden="false" customHeight="true" outlineLevel="0" collapsed="false">
      <c r="A61" s="162" t="s">
        <v>400</v>
      </c>
      <c r="B61" s="163" t="s">
        <v>365</v>
      </c>
      <c r="C61" s="164" t="s">
        <v>35</v>
      </c>
      <c r="D61" s="165" t="s">
        <v>35</v>
      </c>
      <c r="E61" s="164" t="str">
        <f aca="false">C61</f>
        <v>-</v>
      </c>
      <c r="F61" s="165" t="s">
        <v>35</v>
      </c>
      <c r="G61" s="164" t="s">
        <v>35</v>
      </c>
      <c r="H61" s="165" t="s">
        <v>35</v>
      </c>
      <c r="I61" s="164" t="s">
        <v>35</v>
      </c>
      <c r="J61" s="164" t="s">
        <v>35</v>
      </c>
      <c r="K61" s="164" t="s">
        <v>35</v>
      </c>
      <c r="L61" s="165" t="s">
        <v>35</v>
      </c>
      <c r="M61" s="164" t="s">
        <v>35</v>
      </c>
      <c r="N61" s="164" t="s">
        <v>35</v>
      </c>
      <c r="O61" s="164" t="s">
        <v>35</v>
      </c>
      <c r="P61" s="165" t="s">
        <v>35</v>
      </c>
      <c r="Q61" s="164" t="s">
        <v>35</v>
      </c>
      <c r="R61" s="164" t="s">
        <v>35</v>
      </c>
      <c r="S61" s="164" t="s">
        <v>35</v>
      </c>
      <c r="T61" s="165" t="s">
        <v>35</v>
      </c>
      <c r="U61" s="164" t="s">
        <v>35</v>
      </c>
      <c r="V61" s="165" t="s">
        <v>35</v>
      </c>
      <c r="W61" s="164" t="s">
        <v>35</v>
      </c>
      <c r="X61" s="164" t="str">
        <f aca="false">E61</f>
        <v>-</v>
      </c>
      <c r="Y61" s="164" t="s">
        <v>35</v>
      </c>
      <c r="Z61" s="164" t="s">
        <v>35</v>
      </c>
      <c r="AA61" s="164" t="s">
        <v>35</v>
      </c>
      <c r="AB61" s="164" t="str">
        <f aca="false">X61</f>
        <v>-</v>
      </c>
      <c r="AC61" s="164" t="s">
        <v>35</v>
      </c>
    </row>
    <row r="62" customFormat="false" ht="15.75" hidden="false" customHeight="true" outlineLevel="0" collapsed="false">
      <c r="A62" s="162" t="s">
        <v>401</v>
      </c>
      <c r="B62" s="163" t="s">
        <v>402</v>
      </c>
      <c r="C62" s="164"/>
      <c r="D62" s="165" t="s">
        <v>35</v>
      </c>
      <c r="E62" s="165" t="s">
        <v>35</v>
      </c>
      <c r="F62" s="165" t="s">
        <v>35</v>
      </c>
      <c r="G62" s="164" t="s">
        <v>35</v>
      </c>
      <c r="H62" s="165" t="s">
        <v>35</v>
      </c>
      <c r="I62" s="164" t="s">
        <v>35</v>
      </c>
      <c r="J62" s="164" t="s">
        <v>35</v>
      </c>
      <c r="K62" s="164" t="s">
        <v>35</v>
      </c>
      <c r="L62" s="165" t="s">
        <v>35</v>
      </c>
      <c r="M62" s="164" t="s">
        <v>35</v>
      </c>
      <c r="N62" s="164" t="s">
        <v>35</v>
      </c>
      <c r="O62" s="164" t="s">
        <v>35</v>
      </c>
      <c r="P62" s="165" t="s">
        <v>35</v>
      </c>
      <c r="Q62" s="164" t="s">
        <v>35</v>
      </c>
      <c r="R62" s="164" t="s">
        <v>35</v>
      </c>
      <c r="S62" s="164" t="s">
        <v>35</v>
      </c>
      <c r="T62" s="165" t="s">
        <v>35</v>
      </c>
      <c r="U62" s="164" t="s">
        <v>35</v>
      </c>
      <c r="V62" s="165" t="s">
        <v>35</v>
      </c>
      <c r="W62" s="164" t="s">
        <v>35</v>
      </c>
      <c r="X62" s="164" t="s">
        <v>35</v>
      </c>
      <c r="Y62" s="164" t="s">
        <v>35</v>
      </c>
      <c r="Z62" s="164" t="s">
        <v>35</v>
      </c>
      <c r="AA62" s="164" t="s">
        <v>35</v>
      </c>
      <c r="AB62" s="164" t="s">
        <v>35</v>
      </c>
      <c r="AC62" s="164" t="s">
        <v>35</v>
      </c>
    </row>
    <row r="63" customFormat="false" ht="15.75" hidden="false" customHeight="true" outlineLevel="0" collapsed="false">
      <c r="A63" s="162" t="s">
        <v>403</v>
      </c>
      <c r="B63" s="163" t="s">
        <v>395</v>
      </c>
      <c r="C63" s="164" t="s">
        <v>35</v>
      </c>
      <c r="D63" s="165" t="s">
        <v>35</v>
      </c>
      <c r="E63" s="164" t="str">
        <f aca="false">C63</f>
        <v>-</v>
      </c>
      <c r="F63" s="165" t="s">
        <v>35</v>
      </c>
      <c r="G63" s="164" t="s">
        <v>35</v>
      </c>
      <c r="H63" s="165" t="s">
        <v>35</v>
      </c>
      <c r="I63" s="164" t="s">
        <v>35</v>
      </c>
      <c r="J63" s="164" t="s">
        <v>35</v>
      </c>
      <c r="K63" s="164" t="s">
        <v>35</v>
      </c>
      <c r="L63" s="165" t="s">
        <v>35</v>
      </c>
      <c r="M63" s="164" t="s">
        <v>35</v>
      </c>
      <c r="N63" s="164" t="s">
        <v>35</v>
      </c>
      <c r="O63" s="164" t="s">
        <v>35</v>
      </c>
      <c r="P63" s="165" t="s">
        <v>35</v>
      </c>
      <c r="Q63" s="164" t="s">
        <v>35</v>
      </c>
      <c r="R63" s="164" t="s">
        <v>35</v>
      </c>
      <c r="S63" s="164" t="s">
        <v>35</v>
      </c>
      <c r="T63" s="165" t="s">
        <v>35</v>
      </c>
      <c r="U63" s="164" t="s">
        <v>35</v>
      </c>
      <c r="V63" s="165" t="s">
        <v>35</v>
      </c>
      <c r="W63" s="164" t="s">
        <v>35</v>
      </c>
      <c r="X63" s="164" t="str">
        <f aca="false">E63</f>
        <v>-</v>
      </c>
      <c r="Y63" s="164" t="s">
        <v>35</v>
      </c>
      <c r="Z63" s="164" t="s">
        <v>35</v>
      </c>
      <c r="AA63" s="164" t="s">
        <v>35</v>
      </c>
      <c r="AB63" s="164" t="str">
        <f aca="false">X63</f>
        <v>-</v>
      </c>
      <c r="AC63" s="164" t="s">
        <v>35</v>
      </c>
    </row>
  </sheetData>
  <mergeCells count="33">
    <mergeCell ref="Y1:AC1"/>
    <mergeCell ref="Y2:AC2"/>
    <mergeCell ref="Y3:AC3"/>
    <mergeCell ref="A5:AC5"/>
    <mergeCell ref="A7:AC7"/>
    <mergeCell ref="A9:AC9"/>
    <mergeCell ref="A10:AC10"/>
    <mergeCell ref="A12:AC12"/>
    <mergeCell ref="A13:AC13"/>
    <mergeCell ref="A15:AC15"/>
    <mergeCell ref="A16:AC16"/>
    <mergeCell ref="A18:AC18"/>
    <mergeCell ref="A19:A21"/>
    <mergeCell ref="B19:B21"/>
    <mergeCell ref="C19:D20"/>
    <mergeCell ref="E19:F20"/>
    <mergeCell ref="G19:G21"/>
    <mergeCell ref="H19:K19"/>
    <mergeCell ref="L19:O19"/>
    <mergeCell ref="P19:S19"/>
    <mergeCell ref="T19:W19"/>
    <mergeCell ref="X19:AA19"/>
    <mergeCell ref="AB19:AC20"/>
    <mergeCell ref="H20:I20"/>
    <mergeCell ref="J20:K20"/>
    <mergeCell ref="L20:M20"/>
    <mergeCell ref="N20:O20"/>
    <mergeCell ref="P20:Q20"/>
    <mergeCell ref="R20:S20"/>
    <mergeCell ref="T20:U20"/>
    <mergeCell ref="V20:W20"/>
    <mergeCell ref="X20:Y20"/>
    <mergeCell ref="Z20:AA20"/>
  </mergeCells>
  <printOptions headings="false" gridLines="true" gridLinesSet="true" horizontalCentered="false" verticalCentered="false"/>
  <pageMargins left="0.7875" right="0.7875"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V23"/>
  <sheetViews>
    <sheetView showFormulas="false" showGridLines="true" showRowColHeaders="true" showZeros="true" rightToLeft="false" tabSelected="false" showOutlineSymbols="true" defaultGridColor="true" view="normal" topLeftCell="A1" colorId="64" zoomScale="75" zoomScaleNormal="75" zoomScalePageLayoutView="100" workbookViewId="0">
      <selection pane="topLeft" activeCell="D23" activeCellId="0" sqref="D23"/>
    </sheetView>
  </sheetViews>
  <sheetFormatPr defaultColWidth="8.71484375" defaultRowHeight="15.75" zeroHeight="false" outlineLevelRow="0" outlineLevelCol="0"/>
  <cols>
    <col collapsed="false" customWidth="true" hidden="false" outlineLevel="0" max="1" min="1" style="2" width="6.85"/>
    <col collapsed="false" customWidth="true" hidden="false" outlineLevel="0" max="2" min="2" style="2" width="37.71"/>
    <col collapsed="false" customWidth="true" hidden="false" outlineLevel="0" max="3" min="3" style="2" width="20.29"/>
    <col collapsed="false" customWidth="true" hidden="false" outlineLevel="0" max="4" min="4" style="2" width="15.85"/>
    <col collapsed="false" customWidth="true" hidden="false" outlineLevel="0" max="12" min="5" style="2" width="8.42"/>
    <col collapsed="false" customWidth="true" hidden="false" outlineLevel="0" max="13" min="13" style="2" width="12.86"/>
    <col collapsed="false" customWidth="true" hidden="false" outlineLevel="0" max="14" min="14" style="2" width="15.85"/>
    <col collapsed="false" customWidth="true" hidden="false" outlineLevel="0" max="15" min="15" style="2" width="15.57"/>
    <col collapsed="false" customWidth="true" hidden="false" outlineLevel="0" max="16" min="16" style="2" width="16.71"/>
    <col collapsed="false" customWidth="true" hidden="false" outlineLevel="0" max="18" min="17" style="2" width="16.43"/>
    <col collapsed="false" customWidth="true" hidden="false" outlineLevel="0" max="22" min="19" style="2" width="8.42"/>
    <col collapsed="false" customWidth="true" hidden="false" outlineLevel="0" max="25" min="23" style="2" width="16.43"/>
    <col collapsed="false" customWidth="true" hidden="false" outlineLevel="0" max="26" min="26" style="2" width="8.42"/>
    <col collapsed="false" customWidth="true" hidden="false" outlineLevel="0" max="30" min="27" style="2" width="16.43"/>
    <col collapsed="false" customWidth="true" hidden="false" outlineLevel="0" max="31" min="31" style="2" width="19.14"/>
    <col collapsed="false" customWidth="true" hidden="false" outlineLevel="0" max="32" min="32" style="2" width="12.15"/>
    <col collapsed="false" customWidth="true" hidden="false" outlineLevel="0" max="35" min="33" style="2" width="11.43"/>
    <col collapsed="false" customWidth="true" hidden="false" outlineLevel="0" max="36" min="36" style="2" width="12.57"/>
    <col collapsed="false" customWidth="true" hidden="false" outlineLevel="0" max="37" min="37" style="2" width="15.29"/>
    <col collapsed="false" customWidth="true" hidden="false" outlineLevel="0" max="38" min="38" style="2" width="15.85"/>
    <col collapsed="false" customWidth="true" hidden="false" outlineLevel="0" max="39" min="39" style="2" width="17.42"/>
    <col collapsed="false" customWidth="true" hidden="false" outlineLevel="0" max="43" min="40" style="2" width="11.43"/>
    <col collapsed="false" customWidth="true" hidden="false" outlineLevel="0" max="47" min="44" style="2" width="19"/>
    <col collapsed="false" customWidth="true" hidden="false" outlineLevel="0" max="48" min="48" style="2" width="15.57"/>
    <col collapsed="false" customWidth="true" hidden="false" outlineLevel="0" max="1025" min="49" style="4" width="8.42"/>
  </cols>
  <sheetData>
    <row r="1" s="3" customFormat="true" ht="15.75" hidden="false" customHeight="true" outlineLevel="0" collapsed="false">
      <c r="AS1" s="19" t="s">
        <v>0</v>
      </c>
      <c r="AT1" s="19"/>
      <c r="AU1" s="19"/>
      <c r="AV1" s="19"/>
    </row>
    <row r="2" s="3" customFormat="true" ht="15.75" hidden="false" customHeight="true" outlineLevel="0" collapsed="false">
      <c r="AS2" s="19" t="s">
        <v>1</v>
      </c>
      <c r="AT2" s="19"/>
      <c r="AU2" s="19"/>
      <c r="AV2" s="19"/>
    </row>
    <row r="3" s="3" customFormat="true" ht="15.75" hidden="false" customHeight="true" outlineLevel="0" collapsed="false">
      <c r="AS3" s="19" t="s">
        <v>2</v>
      </c>
      <c r="AT3" s="19"/>
      <c r="AU3" s="19"/>
      <c r="AV3" s="19"/>
    </row>
    <row r="4" s="3" customFormat="true" ht="15.75" hidden="false" customHeight="true" outlineLevel="0" collapsed="false"/>
    <row r="5" s="3" customFormat="true" ht="15.75" hidden="false" customHeight="true" outlineLevel="0" collapsed="false">
      <c r="A5" s="20" t="str">
        <f aca="false">'1. паспорт местоположение'!A5:C5</f>
        <v>Год раскрытия информации: 2024  год</v>
      </c>
      <c r="B5" s="20"/>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row>
    <row r="6" s="3" customFormat="true" ht="15.75" hidden="false" customHeight="true" outlineLevel="0" collapsed="false"/>
    <row r="7" s="3" customFormat="true" ht="18.75" hidden="false" customHeight="true" outlineLevel="0" collapsed="false">
      <c r="A7" s="7" t="s">
        <v>4</v>
      </c>
      <c r="B7" s="7"/>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row>
    <row r="8" s="3" customFormat="true" ht="15.75" hidden="false" customHeight="true" outlineLevel="0" collapsed="false"/>
    <row r="9" s="3" customFormat="true" ht="15.75" hidden="false" customHeight="true" outlineLevel="0" collapsed="false">
      <c r="A9" s="8" t="s">
        <v>404</v>
      </c>
      <c r="B9" s="8"/>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row>
    <row r="10" s="3" customFormat="true" ht="15.75" hidden="false" customHeight="true" outlineLevel="0" collapsed="false">
      <c r="A10" s="9" t="s">
        <v>6</v>
      </c>
      <c r="B10" s="9"/>
      <c r="C10" s="9"/>
      <c r="D10" s="9"/>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row>
    <row r="11" s="3" customFormat="true" ht="15.75" hidden="false" customHeight="true" outlineLevel="0" collapsed="false"/>
    <row r="12" s="3" customFormat="true" ht="15.75" hidden="false" customHeight="true" outlineLevel="0" collapsed="false">
      <c r="A12" s="8" t="str">
        <f aca="false">'1. паспорт местоположение'!A12:C12</f>
        <v>L_0200000051</v>
      </c>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row>
    <row r="13" s="3" customFormat="true" ht="15.75" hidden="false" customHeight="true" outlineLevel="0" collapsed="false">
      <c r="A13" s="9" t="s">
        <v>8</v>
      </c>
      <c r="B13" s="9"/>
      <c r="C13" s="9"/>
      <c r="D13" s="9"/>
      <c r="E13" s="9"/>
      <c r="F13" s="9"/>
      <c r="G13" s="9"/>
      <c r="H13" s="9"/>
      <c r="I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row>
    <row r="14" s="3" customFormat="true" ht="15.75" hidden="false" customHeight="true" outlineLevel="0" collapsed="false"/>
    <row r="15" s="3" customFormat="true" ht="15.75" hidden="false" customHeight="true" outlineLevel="0" collapsed="false">
      <c r="A15" s="8" t="str">
        <f aca="false">'1. паспорт местоположение'!A15:C15</f>
        <v>«Реконструкция ВЛ-0,4кВ от ТП-051 ул. Каскадная, ул. Орская г. Ростов-на-Дону»</v>
      </c>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row>
    <row r="16" s="3" customFormat="true" ht="15.75" hidden="false" customHeight="true" outlineLevel="0" collapsed="false">
      <c r="A16" s="9" t="s">
        <v>10</v>
      </c>
      <c r="B16" s="9"/>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row>
    <row r="17" s="3" customFormat="true" ht="15.75" hidden="false" customHeight="true" outlineLevel="0" collapsed="false"/>
    <row r="18" s="3" customFormat="true" ht="15.75" hidden="false" customHeight="true" outlineLevel="0" collapsed="false">
      <c r="A18" s="166" t="s">
        <v>405</v>
      </c>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row>
    <row r="19" s="3" customFormat="true" ht="69.75" hidden="false" customHeight="true" outlineLevel="0" collapsed="false">
      <c r="A19" s="23" t="s">
        <v>406</v>
      </c>
      <c r="B19" s="145" t="s">
        <v>407</v>
      </c>
      <c r="C19" s="23" t="s">
        <v>408</v>
      </c>
      <c r="D19" s="23" t="s">
        <v>409</v>
      </c>
      <c r="E19" s="23" t="s">
        <v>410</v>
      </c>
      <c r="F19" s="23"/>
      <c r="G19" s="23"/>
      <c r="H19" s="23"/>
      <c r="I19" s="23"/>
      <c r="J19" s="23"/>
      <c r="K19" s="23"/>
      <c r="L19" s="23"/>
      <c r="M19" s="23" t="s">
        <v>411</v>
      </c>
      <c r="N19" s="23" t="s">
        <v>412</v>
      </c>
      <c r="O19" s="23" t="s">
        <v>413</v>
      </c>
      <c r="P19" s="23" t="s">
        <v>414</v>
      </c>
      <c r="Q19" s="23" t="s">
        <v>415</v>
      </c>
      <c r="R19" s="23" t="s">
        <v>416</v>
      </c>
      <c r="S19" s="23" t="s">
        <v>417</v>
      </c>
      <c r="T19" s="23"/>
      <c r="U19" s="156" t="s">
        <v>418</v>
      </c>
      <c r="V19" s="156" t="s">
        <v>419</v>
      </c>
      <c r="W19" s="23" t="s">
        <v>420</v>
      </c>
      <c r="X19" s="23" t="s">
        <v>421</v>
      </c>
      <c r="Y19" s="23" t="s">
        <v>422</v>
      </c>
      <c r="Z19" s="156" t="s">
        <v>423</v>
      </c>
      <c r="AA19" s="23" t="s">
        <v>424</v>
      </c>
      <c r="AB19" s="23" t="s">
        <v>425</v>
      </c>
      <c r="AC19" s="23" t="s">
        <v>426</v>
      </c>
      <c r="AD19" s="23" t="s">
        <v>427</v>
      </c>
      <c r="AE19" s="23" t="s">
        <v>428</v>
      </c>
      <c r="AF19" s="23" t="s">
        <v>429</v>
      </c>
      <c r="AG19" s="23"/>
      <c r="AH19" s="23"/>
      <c r="AI19" s="23"/>
      <c r="AJ19" s="23"/>
      <c r="AK19" s="23"/>
      <c r="AL19" s="23" t="s">
        <v>430</v>
      </c>
      <c r="AM19" s="23"/>
      <c r="AN19" s="23"/>
      <c r="AO19" s="23"/>
      <c r="AP19" s="23" t="s">
        <v>431</v>
      </c>
      <c r="AQ19" s="23"/>
      <c r="AR19" s="23" t="s">
        <v>432</v>
      </c>
      <c r="AS19" s="23" t="s">
        <v>433</v>
      </c>
      <c r="AT19" s="23" t="s">
        <v>434</v>
      </c>
      <c r="AU19" s="23" t="s">
        <v>435</v>
      </c>
      <c r="AV19" s="23" t="s">
        <v>436</v>
      </c>
    </row>
    <row r="20" s="3" customFormat="true" ht="69.75" hidden="false" customHeight="true" outlineLevel="0" collapsed="false">
      <c r="A20" s="23"/>
      <c r="B20" s="145"/>
      <c r="C20" s="23"/>
      <c r="D20" s="23"/>
      <c r="E20" s="156" t="s">
        <v>437</v>
      </c>
      <c r="F20" s="156" t="s">
        <v>387</v>
      </c>
      <c r="G20" s="156" t="s">
        <v>389</v>
      </c>
      <c r="H20" s="156" t="s">
        <v>391</v>
      </c>
      <c r="I20" s="156" t="s">
        <v>438</v>
      </c>
      <c r="J20" s="156" t="s">
        <v>439</v>
      </c>
      <c r="K20" s="156" t="s">
        <v>440</v>
      </c>
      <c r="L20" s="156" t="s">
        <v>181</v>
      </c>
      <c r="M20" s="23"/>
      <c r="N20" s="23"/>
      <c r="O20" s="23"/>
      <c r="P20" s="23"/>
      <c r="Q20" s="23"/>
      <c r="R20" s="23"/>
      <c r="S20" s="23" t="s">
        <v>257</v>
      </c>
      <c r="T20" s="23" t="s">
        <v>441</v>
      </c>
      <c r="U20" s="156"/>
      <c r="V20" s="156"/>
      <c r="W20" s="23"/>
      <c r="X20" s="23"/>
      <c r="Y20" s="23"/>
      <c r="Z20" s="156"/>
      <c r="AA20" s="23"/>
      <c r="AB20" s="23"/>
      <c r="AC20" s="23"/>
      <c r="AD20" s="23"/>
      <c r="AE20" s="23"/>
      <c r="AF20" s="23" t="s">
        <v>442</v>
      </c>
      <c r="AG20" s="23"/>
      <c r="AH20" s="23" t="s">
        <v>443</v>
      </c>
      <c r="AI20" s="23"/>
      <c r="AJ20" s="23" t="s">
        <v>444</v>
      </c>
      <c r="AK20" s="23" t="s">
        <v>445</v>
      </c>
      <c r="AL20" s="23" t="s">
        <v>446</v>
      </c>
      <c r="AM20" s="23" t="s">
        <v>447</v>
      </c>
      <c r="AN20" s="23" t="s">
        <v>448</v>
      </c>
      <c r="AO20" s="23" t="s">
        <v>449</v>
      </c>
      <c r="AP20" s="23" t="s">
        <v>450</v>
      </c>
      <c r="AQ20" s="23" t="s">
        <v>441</v>
      </c>
      <c r="AR20" s="23"/>
      <c r="AS20" s="23"/>
      <c r="AT20" s="23"/>
      <c r="AU20" s="23"/>
      <c r="AV20" s="23"/>
    </row>
    <row r="21" s="3" customFormat="true" ht="69.75" hidden="false" customHeight="true" outlineLevel="0" collapsed="false">
      <c r="A21" s="23"/>
      <c r="B21" s="145"/>
      <c r="C21" s="23"/>
      <c r="D21" s="23"/>
      <c r="E21" s="156"/>
      <c r="F21" s="156"/>
      <c r="G21" s="156"/>
      <c r="H21" s="156"/>
      <c r="I21" s="156"/>
      <c r="J21" s="156"/>
      <c r="K21" s="156"/>
      <c r="L21" s="156"/>
      <c r="M21" s="23"/>
      <c r="N21" s="23"/>
      <c r="O21" s="23"/>
      <c r="P21" s="23"/>
      <c r="Q21" s="23"/>
      <c r="R21" s="23"/>
      <c r="S21" s="23"/>
      <c r="T21" s="23"/>
      <c r="U21" s="156"/>
      <c r="V21" s="156"/>
      <c r="W21" s="23"/>
      <c r="X21" s="23"/>
      <c r="Y21" s="23"/>
      <c r="Z21" s="156"/>
      <c r="AA21" s="23"/>
      <c r="AB21" s="23"/>
      <c r="AC21" s="23"/>
      <c r="AD21" s="23"/>
      <c r="AE21" s="23"/>
      <c r="AF21" s="23" t="s">
        <v>451</v>
      </c>
      <c r="AG21" s="23" t="s">
        <v>452</v>
      </c>
      <c r="AH21" s="23" t="s">
        <v>257</v>
      </c>
      <c r="AI21" s="23" t="s">
        <v>441</v>
      </c>
      <c r="AJ21" s="23"/>
      <c r="AK21" s="23"/>
      <c r="AL21" s="23"/>
      <c r="AM21" s="23"/>
      <c r="AN21" s="23"/>
      <c r="AO21" s="23"/>
      <c r="AP21" s="23"/>
      <c r="AQ21" s="23"/>
      <c r="AR21" s="23"/>
      <c r="AS21" s="23"/>
      <c r="AT21" s="23"/>
      <c r="AU21" s="23"/>
      <c r="AV21" s="23"/>
    </row>
    <row r="22" s="14" customFormat="true" ht="15.75" hidden="false" customHeight="true" outlineLevel="0" collapsed="false">
      <c r="A22" s="13" t="n">
        <v>1</v>
      </c>
      <c r="B22" s="13" t="n">
        <v>2</v>
      </c>
      <c r="C22" s="13" t="n">
        <v>4</v>
      </c>
      <c r="D22" s="13" t="n">
        <v>5</v>
      </c>
      <c r="E22" s="13" t="n">
        <v>6</v>
      </c>
      <c r="F22" s="13" t="n">
        <v>7</v>
      </c>
      <c r="G22" s="13" t="n">
        <v>8</v>
      </c>
      <c r="H22" s="13" t="n">
        <v>9</v>
      </c>
      <c r="I22" s="13" t="n">
        <v>10</v>
      </c>
      <c r="J22" s="13" t="n">
        <v>11</v>
      </c>
      <c r="K22" s="13" t="n">
        <v>12</v>
      </c>
      <c r="L22" s="13" t="n">
        <v>13</v>
      </c>
      <c r="M22" s="13" t="n">
        <v>14</v>
      </c>
      <c r="N22" s="13" t="n">
        <v>15</v>
      </c>
      <c r="O22" s="13" t="n">
        <v>16</v>
      </c>
      <c r="P22" s="13" t="n">
        <v>17</v>
      </c>
      <c r="Q22" s="13" t="n">
        <v>18</v>
      </c>
      <c r="R22" s="13" t="n">
        <v>19</v>
      </c>
      <c r="S22" s="13" t="n">
        <v>20</v>
      </c>
      <c r="T22" s="13" t="n">
        <v>21</v>
      </c>
      <c r="U22" s="13" t="n">
        <v>22</v>
      </c>
      <c r="V22" s="13" t="n">
        <v>23</v>
      </c>
      <c r="W22" s="13" t="n">
        <v>24</v>
      </c>
      <c r="X22" s="13" t="n">
        <v>25</v>
      </c>
      <c r="Y22" s="13" t="n">
        <v>26</v>
      </c>
      <c r="Z22" s="13" t="n">
        <v>27</v>
      </c>
      <c r="AA22" s="13" t="n">
        <v>28</v>
      </c>
      <c r="AB22" s="13" t="n">
        <v>29</v>
      </c>
      <c r="AC22" s="13" t="n">
        <v>30</v>
      </c>
      <c r="AD22" s="13" t="n">
        <v>31</v>
      </c>
      <c r="AE22" s="13" t="n">
        <v>32</v>
      </c>
      <c r="AF22" s="13" t="n">
        <v>33</v>
      </c>
      <c r="AG22" s="13" t="n">
        <v>34</v>
      </c>
      <c r="AH22" s="13" t="n">
        <v>35</v>
      </c>
      <c r="AI22" s="13" t="n">
        <v>36</v>
      </c>
      <c r="AJ22" s="13" t="n">
        <v>37</v>
      </c>
      <c r="AK22" s="13" t="n">
        <v>38</v>
      </c>
      <c r="AL22" s="13" t="n">
        <v>39</v>
      </c>
      <c r="AM22" s="13" t="n">
        <v>40</v>
      </c>
      <c r="AN22" s="13" t="n">
        <v>41</v>
      </c>
      <c r="AO22" s="13" t="n">
        <v>42</v>
      </c>
      <c r="AP22" s="13" t="n">
        <v>43</v>
      </c>
      <c r="AQ22" s="13" t="n">
        <v>44</v>
      </c>
      <c r="AR22" s="13" t="n">
        <v>45</v>
      </c>
      <c r="AS22" s="13" t="n">
        <v>46</v>
      </c>
      <c r="AT22" s="13" t="n">
        <v>47</v>
      </c>
      <c r="AU22" s="13" t="n">
        <v>48</v>
      </c>
      <c r="AV22" s="13" t="n">
        <v>49</v>
      </c>
    </row>
    <row r="23" s="3" customFormat="true" ht="30.75" hidden="false" customHeight="true" outlineLevel="0" collapsed="false">
      <c r="A23" s="15" t="n">
        <v>1</v>
      </c>
      <c r="B23" s="12" t="s">
        <v>5</v>
      </c>
      <c r="C23" s="12" t="s">
        <v>453</v>
      </c>
      <c r="D23" s="167" t="s">
        <v>454</v>
      </c>
      <c r="E23" s="12" t="s">
        <v>35</v>
      </c>
      <c r="F23" s="12" t="s">
        <v>35</v>
      </c>
      <c r="G23" s="12" t="s">
        <v>35</v>
      </c>
      <c r="H23" s="12" t="s">
        <v>35</v>
      </c>
      <c r="I23" s="12" t="s">
        <v>35</v>
      </c>
      <c r="J23" s="12" t="s">
        <v>35</v>
      </c>
      <c r="K23" s="12" t="s">
        <v>35</v>
      </c>
      <c r="L23" s="12" t="s">
        <v>35</v>
      </c>
      <c r="M23" s="12" t="s">
        <v>35</v>
      </c>
      <c r="N23" s="12" t="s">
        <v>35</v>
      </c>
      <c r="O23" s="12" t="s">
        <v>35</v>
      </c>
      <c r="P23" s="12" t="s">
        <v>35</v>
      </c>
      <c r="Q23" s="12" t="s">
        <v>35</v>
      </c>
      <c r="R23" s="12" t="s">
        <v>35</v>
      </c>
      <c r="S23" s="12" t="s">
        <v>35</v>
      </c>
      <c r="T23" s="12" t="s">
        <v>35</v>
      </c>
      <c r="U23" s="12" t="s">
        <v>35</v>
      </c>
      <c r="V23" s="12" t="s">
        <v>35</v>
      </c>
      <c r="W23" s="12" t="s">
        <v>35</v>
      </c>
      <c r="X23" s="12" t="s">
        <v>35</v>
      </c>
      <c r="Y23" s="12" t="s">
        <v>35</v>
      </c>
      <c r="Z23" s="12" t="s">
        <v>35</v>
      </c>
      <c r="AA23" s="12" t="s">
        <v>35</v>
      </c>
      <c r="AB23" s="12" t="s">
        <v>35</v>
      </c>
      <c r="AC23" s="12" t="s">
        <v>35</v>
      </c>
      <c r="AD23" s="12" t="s">
        <v>35</v>
      </c>
      <c r="AE23" s="12" t="s">
        <v>35</v>
      </c>
      <c r="AF23" s="12" t="s">
        <v>35</v>
      </c>
      <c r="AG23" s="12" t="s">
        <v>35</v>
      </c>
      <c r="AH23" s="12" t="s">
        <v>35</v>
      </c>
      <c r="AI23" s="12" t="s">
        <v>35</v>
      </c>
      <c r="AJ23" s="12" t="s">
        <v>35</v>
      </c>
      <c r="AK23" s="12" t="s">
        <v>35</v>
      </c>
      <c r="AL23" s="12" t="s">
        <v>35</v>
      </c>
      <c r="AM23" s="12" t="s">
        <v>35</v>
      </c>
      <c r="AN23" s="12" t="s">
        <v>35</v>
      </c>
      <c r="AO23" s="12" t="s">
        <v>35</v>
      </c>
      <c r="AP23" s="12" t="s">
        <v>35</v>
      </c>
      <c r="AQ23" s="12" t="s">
        <v>35</v>
      </c>
      <c r="AR23" s="12" t="s">
        <v>35</v>
      </c>
      <c r="AS23" s="12" t="s">
        <v>35</v>
      </c>
      <c r="AT23" s="12" t="s">
        <v>35</v>
      </c>
      <c r="AU23" s="12" t="s">
        <v>35</v>
      </c>
      <c r="AV23" s="12" t="s">
        <v>35</v>
      </c>
    </row>
  </sheetData>
  <mergeCells count="63">
    <mergeCell ref="AS1:AV1"/>
    <mergeCell ref="AS2:AV2"/>
    <mergeCell ref="AS3:AV3"/>
    <mergeCell ref="A5:AV5"/>
    <mergeCell ref="A7:AV7"/>
    <mergeCell ref="A9:AV9"/>
    <mergeCell ref="A10:AV10"/>
    <mergeCell ref="A12:AV12"/>
    <mergeCell ref="A13:AV13"/>
    <mergeCell ref="A15:AV15"/>
    <mergeCell ref="A16:AV16"/>
    <mergeCell ref="A18:AV18"/>
    <mergeCell ref="A19:A21"/>
    <mergeCell ref="B19:B21"/>
    <mergeCell ref="C19:C21"/>
    <mergeCell ref="D19:D21"/>
    <mergeCell ref="E19:L19"/>
    <mergeCell ref="M19:M21"/>
    <mergeCell ref="N19:N21"/>
    <mergeCell ref="O19:O21"/>
    <mergeCell ref="P19:P21"/>
    <mergeCell ref="Q19:Q21"/>
    <mergeCell ref="R19:R21"/>
    <mergeCell ref="S19:T19"/>
    <mergeCell ref="U19:U21"/>
    <mergeCell ref="V19:V21"/>
    <mergeCell ref="W19:W21"/>
    <mergeCell ref="X19:X21"/>
    <mergeCell ref="Y19:Y21"/>
    <mergeCell ref="Z19:Z21"/>
    <mergeCell ref="AA19:AA21"/>
    <mergeCell ref="AB19:AB21"/>
    <mergeCell ref="AC19:AC21"/>
    <mergeCell ref="AD19:AD21"/>
    <mergeCell ref="AE19:AE21"/>
    <mergeCell ref="AF19:AK19"/>
    <mergeCell ref="AL19:AO19"/>
    <mergeCell ref="AP19:AQ19"/>
    <mergeCell ref="AR19:AR21"/>
    <mergeCell ref="AS19:AS21"/>
    <mergeCell ref="AT19:AT21"/>
    <mergeCell ref="AU19:AU21"/>
    <mergeCell ref="AV19:AV21"/>
    <mergeCell ref="E20:E21"/>
    <mergeCell ref="F20:F21"/>
    <mergeCell ref="G20:G21"/>
    <mergeCell ref="H20:H21"/>
    <mergeCell ref="I20:I21"/>
    <mergeCell ref="J20:J21"/>
    <mergeCell ref="K20:K21"/>
    <mergeCell ref="L20:L21"/>
    <mergeCell ref="S20:S21"/>
    <mergeCell ref="T20:T21"/>
    <mergeCell ref="AF20:AG20"/>
    <mergeCell ref="AH20:AI20"/>
    <mergeCell ref="AJ20:AJ21"/>
    <mergeCell ref="AK20:AK21"/>
    <mergeCell ref="AL20:AL21"/>
    <mergeCell ref="AM20:AM21"/>
    <mergeCell ref="AN20:AN21"/>
    <mergeCell ref="AO20:AO21"/>
    <mergeCell ref="AP20:AP21"/>
    <mergeCell ref="AQ20:AQ21"/>
  </mergeCells>
  <printOptions headings="false" gridLines="true" gridLinesSet="true" horizontalCentered="false" verticalCentered="false"/>
  <pageMargins left="0.7875" right="0.7875"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C76"/>
  <sheetViews>
    <sheetView showFormulas="false" showGridLines="true" showRowColHeaders="true" showZeros="true" rightToLeft="false" tabSelected="false" showOutlineSymbols="true" defaultGridColor="true" view="normal" topLeftCell="A1" colorId="64" zoomScale="75" zoomScaleNormal="75" zoomScalePageLayoutView="100" workbookViewId="0">
      <selection pane="topLeft" activeCell="A18" activeCellId="0" sqref="A18"/>
    </sheetView>
  </sheetViews>
  <sheetFormatPr defaultColWidth="8.71484375" defaultRowHeight="15.75" zeroHeight="false" outlineLevelRow="0" outlineLevelCol="0"/>
  <cols>
    <col collapsed="false" customWidth="true" hidden="false" outlineLevel="0" max="1" min="1" style="2" width="4.86"/>
    <col collapsed="false" customWidth="true" hidden="false" outlineLevel="0" max="2" min="2" style="2" width="50.57"/>
    <col collapsed="false" customWidth="true" hidden="false" outlineLevel="0" max="3" min="3" style="2" width="56.29"/>
    <col collapsed="false" customWidth="true" hidden="false" outlineLevel="0" max="1025" min="4" style="4" width="8.42"/>
  </cols>
  <sheetData>
    <row r="1" s="3" customFormat="true" ht="15.75" hidden="false" customHeight="true" outlineLevel="0" collapsed="false">
      <c r="C1" s="5" t="s">
        <v>0</v>
      </c>
    </row>
    <row r="2" s="3" customFormat="true" ht="15.75" hidden="false" customHeight="true" outlineLevel="0" collapsed="false">
      <c r="C2" s="5" t="s">
        <v>1</v>
      </c>
    </row>
    <row r="3" s="3" customFormat="true" ht="15.75" hidden="false" customHeight="true" outlineLevel="0" collapsed="false">
      <c r="C3" s="5" t="s">
        <v>2</v>
      </c>
    </row>
    <row r="4" s="3" customFormat="true" ht="15.75" hidden="false" customHeight="true" outlineLevel="0" collapsed="false"/>
    <row r="5" s="3" customFormat="true" ht="15.75" hidden="false" customHeight="true" outlineLevel="0" collapsed="false">
      <c r="A5" s="6" t="str">
        <f aca="false">'1. паспорт местоположение'!A5:C5</f>
        <v>Год раскрытия информации: 2024  год</v>
      </c>
      <c r="B5" s="6"/>
      <c r="C5" s="6"/>
    </row>
    <row r="6" s="3" customFormat="true" ht="15.75" hidden="false" customHeight="true" outlineLevel="0" collapsed="false"/>
    <row r="7" s="3" customFormat="true" ht="18.75" hidden="false" customHeight="true" outlineLevel="0" collapsed="false">
      <c r="A7" s="7" t="s">
        <v>4</v>
      </c>
      <c r="B7" s="7"/>
      <c r="C7" s="7"/>
    </row>
    <row r="8" s="3" customFormat="true" ht="15.75" hidden="false" customHeight="true" outlineLevel="0" collapsed="false"/>
    <row r="9" s="3" customFormat="true" ht="15.75" hidden="false" customHeight="true" outlineLevel="0" collapsed="false">
      <c r="A9" s="8" t="s">
        <v>404</v>
      </c>
      <c r="B9" s="8"/>
      <c r="C9" s="8"/>
    </row>
    <row r="10" s="3" customFormat="true" ht="15.75" hidden="false" customHeight="true" outlineLevel="0" collapsed="false">
      <c r="A10" s="9" t="s">
        <v>6</v>
      </c>
      <c r="B10" s="9"/>
      <c r="C10" s="9"/>
    </row>
    <row r="11" s="3" customFormat="true" ht="15.75" hidden="false" customHeight="true" outlineLevel="0" collapsed="false"/>
    <row r="12" s="3" customFormat="true" ht="15.75" hidden="false" customHeight="true" outlineLevel="0" collapsed="false">
      <c r="A12" s="8" t="str">
        <f aca="false">'1. паспорт местоположение'!A12:C12</f>
        <v>L_0200000051</v>
      </c>
      <c r="B12" s="8"/>
      <c r="C12" s="8"/>
    </row>
    <row r="13" s="3" customFormat="true" ht="15.75" hidden="false" customHeight="true" outlineLevel="0" collapsed="false">
      <c r="A13" s="9" t="s">
        <v>8</v>
      </c>
      <c r="B13" s="9"/>
      <c r="C13" s="9"/>
    </row>
    <row r="14" s="3" customFormat="true" ht="15.75" hidden="false" customHeight="true" outlineLevel="0" collapsed="false"/>
    <row r="15" s="3" customFormat="true" ht="25.5" hidden="false" customHeight="true" outlineLevel="0" collapsed="false">
      <c r="A15" s="168" t="str">
        <f aca="false">'1. паспорт местоположение'!A15:C15</f>
        <v>«Реконструкция ВЛ-0,4кВ от ТП-051 ул. Каскадная, ул. Орская г. Ростов-на-Дону»</v>
      </c>
      <c r="B15" s="168"/>
      <c r="C15" s="168"/>
    </row>
    <row r="16" s="3" customFormat="true" ht="15.75" hidden="false" customHeight="true" outlineLevel="0" collapsed="false">
      <c r="A16" s="9" t="s">
        <v>455</v>
      </c>
      <c r="B16" s="9"/>
      <c r="C16" s="9"/>
    </row>
    <row r="17" s="3" customFormat="true" ht="15.75" hidden="false" customHeight="true" outlineLevel="0" collapsed="false"/>
    <row r="18" s="3" customFormat="true" ht="36" hidden="false" customHeight="true" outlineLevel="0" collapsed="false">
      <c r="A18" s="7" t="s">
        <v>456</v>
      </c>
      <c r="B18" s="7"/>
      <c r="C18" s="7"/>
    </row>
    <row r="19" s="3" customFormat="true" ht="44.25" hidden="false" customHeight="true" outlineLevel="0" collapsed="false">
      <c r="A19" s="169" t="n">
        <v>1</v>
      </c>
      <c r="B19" s="170" t="s">
        <v>457</v>
      </c>
      <c r="C19" s="171" t="str">
        <f aca="false">A15</f>
        <v>«Реконструкция ВЛ-0,4кВ от ТП-051 ул. Каскадная, ул. Орская г. Ростов-на-Дону»</v>
      </c>
    </row>
    <row r="20" s="3" customFormat="true" ht="28.5" hidden="false" customHeight="true" outlineLevel="0" collapsed="false">
      <c r="A20" s="169" t="n">
        <v>2</v>
      </c>
      <c r="B20" s="170" t="s">
        <v>458</v>
      </c>
      <c r="C20" s="12" t="s">
        <v>23</v>
      </c>
    </row>
    <row r="21" s="3" customFormat="true" ht="15.75" hidden="false" customHeight="true" outlineLevel="0" collapsed="false">
      <c r="A21" s="169" t="n">
        <v>3</v>
      </c>
      <c r="B21" s="170" t="s">
        <v>459</v>
      </c>
      <c r="C21" s="12" t="s">
        <v>460</v>
      </c>
    </row>
    <row r="22" s="3" customFormat="true" ht="15.75" hidden="false" customHeight="true" outlineLevel="0" collapsed="false">
      <c r="A22" s="169" t="n">
        <v>4</v>
      </c>
      <c r="B22" s="170" t="s">
        <v>461</v>
      </c>
      <c r="C22" s="172" t="s">
        <v>35</v>
      </c>
    </row>
    <row r="23" s="3" customFormat="true" ht="15.75" hidden="false" customHeight="true" outlineLevel="0" collapsed="false">
      <c r="A23" s="169" t="n">
        <v>5</v>
      </c>
      <c r="B23" s="170" t="s">
        <v>462</v>
      </c>
      <c r="C23" s="152" t="n">
        <v>46387</v>
      </c>
    </row>
    <row r="24" s="3" customFormat="true" ht="28.5" hidden="false" customHeight="true" outlineLevel="0" collapsed="false">
      <c r="A24" s="169" t="n">
        <v>6</v>
      </c>
      <c r="B24" s="170" t="s">
        <v>463</v>
      </c>
      <c r="C24" s="12" t="str">
        <f aca="false">'3.3 паспорт описание'!C30</f>
        <v>1П, 2С</v>
      </c>
    </row>
    <row r="25" s="3" customFormat="true" ht="28.5" hidden="false" customHeight="true" outlineLevel="0" collapsed="false">
      <c r="A25" s="169" t="n">
        <v>7</v>
      </c>
      <c r="B25" s="170" t="s">
        <v>464</v>
      </c>
      <c r="C25" s="32" t="n">
        <f aca="false">'6.2 Паспорт фин осв ввод'!AC23</f>
        <v>33.7829028</v>
      </c>
    </row>
    <row r="26" s="3" customFormat="true" ht="57.75" hidden="false" customHeight="true" outlineLevel="0" collapsed="false">
      <c r="A26" s="169" t="n">
        <v>8</v>
      </c>
      <c r="B26" s="173" t="s">
        <v>465</v>
      </c>
      <c r="C26" s="12" t="s">
        <v>466</v>
      </c>
    </row>
    <row r="27" s="3" customFormat="true" ht="28.5" hidden="false" customHeight="true" outlineLevel="0" collapsed="false">
      <c r="A27" s="169" t="n">
        <v>9</v>
      </c>
      <c r="B27" s="170" t="s">
        <v>467</v>
      </c>
      <c r="C27" s="174" t="s">
        <v>35</v>
      </c>
    </row>
    <row r="28" s="3" customFormat="true" ht="28.5" hidden="false" customHeight="true" outlineLevel="0" collapsed="false">
      <c r="A28" s="169" t="n">
        <v>10</v>
      </c>
      <c r="B28" s="170" t="s">
        <v>468</v>
      </c>
      <c r="C28" s="174" t="s">
        <v>35</v>
      </c>
    </row>
    <row r="29" s="3" customFormat="true" ht="15.75" hidden="false" customHeight="true" outlineLevel="0" collapsed="false">
      <c r="A29" s="169" t="n">
        <v>11</v>
      </c>
      <c r="B29" s="173" t="s">
        <v>469</v>
      </c>
      <c r="C29" s="174" t="s">
        <v>35</v>
      </c>
    </row>
    <row r="30" s="3" customFormat="true" ht="28.5" hidden="false" customHeight="true" outlineLevel="0" collapsed="false">
      <c r="A30" s="169" t="n">
        <v>12</v>
      </c>
      <c r="B30" s="170" t="s">
        <v>470</v>
      </c>
      <c r="C30" s="174" t="s">
        <v>35</v>
      </c>
    </row>
    <row r="31" s="3" customFormat="true" ht="28.5" hidden="false" customHeight="true" outlineLevel="0" collapsed="false">
      <c r="A31" s="169" t="n">
        <v>13</v>
      </c>
      <c r="B31" s="173" t="s">
        <v>471</v>
      </c>
      <c r="C31" s="174" t="s">
        <v>35</v>
      </c>
    </row>
    <row r="32" s="3" customFormat="true" ht="15.75" hidden="false" customHeight="true" outlineLevel="0" collapsed="false">
      <c r="A32" s="169" t="n">
        <v>14</v>
      </c>
      <c r="B32" s="173" t="s">
        <v>472</v>
      </c>
      <c r="C32" s="174" t="s">
        <v>35</v>
      </c>
    </row>
    <row r="33" s="3" customFormat="true" ht="15.75" hidden="false" customHeight="true" outlineLevel="0" collapsed="false">
      <c r="A33" s="169" t="n">
        <v>15</v>
      </c>
      <c r="B33" s="173" t="s">
        <v>473</v>
      </c>
      <c r="C33" s="174" t="s">
        <v>35</v>
      </c>
    </row>
    <row r="34" s="3" customFormat="true" ht="15.75" hidden="false" customHeight="true" outlineLevel="0" collapsed="false">
      <c r="A34" s="169" t="n">
        <v>16</v>
      </c>
      <c r="B34" s="173" t="s">
        <v>474</v>
      </c>
      <c r="C34" s="174" t="s">
        <v>35</v>
      </c>
    </row>
    <row r="35" s="3" customFormat="true" ht="28.5" hidden="false" customHeight="true" outlineLevel="0" collapsed="false">
      <c r="A35" s="169" t="n">
        <v>17</v>
      </c>
      <c r="B35" s="170" t="s">
        <v>475</v>
      </c>
      <c r="C35" s="174" t="s">
        <v>35</v>
      </c>
    </row>
    <row r="36" s="3" customFormat="true" ht="28.5" hidden="false" customHeight="true" outlineLevel="0" collapsed="false">
      <c r="A36" s="169" t="n">
        <v>18</v>
      </c>
      <c r="B36" s="173" t="s">
        <v>471</v>
      </c>
      <c r="C36" s="174" t="s">
        <v>35</v>
      </c>
    </row>
    <row r="37" s="3" customFormat="true" ht="15.75" hidden="false" customHeight="true" outlineLevel="0" collapsed="false">
      <c r="A37" s="169" t="n">
        <v>19</v>
      </c>
      <c r="B37" s="173" t="s">
        <v>472</v>
      </c>
      <c r="C37" s="174" t="s">
        <v>35</v>
      </c>
    </row>
    <row r="38" s="3" customFormat="true" ht="15.75" hidden="false" customHeight="true" outlineLevel="0" collapsed="false">
      <c r="A38" s="169" t="n">
        <v>20</v>
      </c>
      <c r="B38" s="173" t="s">
        <v>473</v>
      </c>
      <c r="C38" s="174" t="s">
        <v>35</v>
      </c>
    </row>
    <row r="39" s="3" customFormat="true" ht="15.75" hidden="false" customHeight="true" outlineLevel="0" collapsed="false">
      <c r="A39" s="169" t="n">
        <v>21</v>
      </c>
      <c r="B39" s="173" t="s">
        <v>474</v>
      </c>
      <c r="C39" s="174" t="s">
        <v>35</v>
      </c>
    </row>
    <row r="40" s="3" customFormat="true" ht="28.5" hidden="false" customHeight="true" outlineLevel="0" collapsed="false">
      <c r="A40" s="169" t="n">
        <v>22</v>
      </c>
      <c r="B40" s="170" t="s">
        <v>476</v>
      </c>
      <c r="C40" s="174" t="s">
        <v>35</v>
      </c>
    </row>
    <row r="41" s="3" customFormat="true" ht="28.5" hidden="false" customHeight="true" outlineLevel="0" collapsed="false">
      <c r="A41" s="169" t="n">
        <v>23</v>
      </c>
      <c r="B41" s="173" t="s">
        <v>471</v>
      </c>
      <c r="C41" s="174" t="s">
        <v>35</v>
      </c>
    </row>
    <row r="42" s="3" customFormat="true" ht="15.75" hidden="false" customHeight="true" outlineLevel="0" collapsed="false">
      <c r="A42" s="169" t="n">
        <v>24</v>
      </c>
      <c r="B42" s="173" t="s">
        <v>472</v>
      </c>
      <c r="C42" s="174" t="s">
        <v>35</v>
      </c>
    </row>
    <row r="43" s="3" customFormat="true" ht="15.75" hidden="false" customHeight="true" outlineLevel="0" collapsed="false">
      <c r="A43" s="169" t="n">
        <v>25</v>
      </c>
      <c r="B43" s="173" t="s">
        <v>473</v>
      </c>
      <c r="C43" s="174" t="s">
        <v>35</v>
      </c>
    </row>
    <row r="44" s="3" customFormat="true" ht="15.75" hidden="false" customHeight="true" outlineLevel="0" collapsed="false">
      <c r="A44" s="169" t="n">
        <v>26</v>
      </c>
      <c r="B44" s="173" t="s">
        <v>474</v>
      </c>
      <c r="C44" s="174" t="s">
        <v>35</v>
      </c>
    </row>
    <row r="45" s="3" customFormat="true" ht="28.5" hidden="false" customHeight="true" outlineLevel="0" collapsed="false">
      <c r="A45" s="169" t="n">
        <v>27</v>
      </c>
      <c r="B45" s="170" t="s">
        <v>477</v>
      </c>
      <c r="C45" s="174" t="s">
        <v>35</v>
      </c>
    </row>
    <row r="46" s="3" customFormat="true" ht="15.75" hidden="false" customHeight="true" outlineLevel="0" collapsed="false">
      <c r="A46" s="169" t="n">
        <v>28</v>
      </c>
      <c r="B46" s="173" t="s">
        <v>469</v>
      </c>
      <c r="C46" s="174" t="s">
        <v>35</v>
      </c>
    </row>
    <row r="47" s="3" customFormat="true" ht="15.75" hidden="false" customHeight="true" outlineLevel="0" collapsed="false">
      <c r="A47" s="169" t="n">
        <v>29</v>
      </c>
      <c r="B47" s="173" t="s">
        <v>478</v>
      </c>
      <c r="C47" s="174" t="s">
        <v>35</v>
      </c>
    </row>
    <row r="48" customFormat="false" ht="15.75" hidden="false" customHeight="true" outlineLevel="0" collapsed="false">
      <c r="A48" s="175" t="n">
        <v>30</v>
      </c>
      <c r="B48" s="173" t="s">
        <v>479</v>
      </c>
      <c r="C48" s="174" t="s">
        <v>35</v>
      </c>
    </row>
    <row r="49" customFormat="false" ht="28.5" hidden="false" customHeight="true" outlineLevel="0" collapsed="false">
      <c r="A49" s="175" t="n">
        <v>31</v>
      </c>
      <c r="B49" s="173" t="s">
        <v>480</v>
      </c>
      <c r="C49" s="174" t="s">
        <v>35</v>
      </c>
    </row>
    <row r="50" customFormat="false" ht="15.75" hidden="false" customHeight="true" outlineLevel="0" collapsed="false">
      <c r="A50" s="175" t="n">
        <v>32</v>
      </c>
      <c r="B50" s="170" t="s">
        <v>481</v>
      </c>
      <c r="C50" s="174" t="s">
        <v>35</v>
      </c>
    </row>
    <row r="51" customFormat="false" ht="15.75" hidden="false" customHeight="true" outlineLevel="0" collapsed="false">
      <c r="A51" s="175" t="n">
        <v>33</v>
      </c>
      <c r="B51" s="170" t="s">
        <v>482</v>
      </c>
      <c r="C51" s="174" t="s">
        <v>35</v>
      </c>
    </row>
    <row r="52" customFormat="false" ht="15.75" hidden="false" customHeight="true" outlineLevel="0" collapsed="false">
      <c r="A52" s="175" t="n">
        <v>34</v>
      </c>
      <c r="B52" s="170" t="s">
        <v>483</v>
      </c>
      <c r="C52" s="174" t="s">
        <v>35</v>
      </c>
    </row>
    <row r="53" customFormat="false" ht="15.75" hidden="false" customHeight="true" outlineLevel="0" collapsed="false">
      <c r="A53" s="175" t="n">
        <v>35</v>
      </c>
      <c r="B53" s="170" t="s">
        <v>484</v>
      </c>
      <c r="C53" s="174" t="s">
        <v>35</v>
      </c>
    </row>
    <row r="54" customFormat="false" ht="15.75" hidden="false" customHeight="true" outlineLevel="0" collapsed="false">
      <c r="A54" s="175" t="n">
        <v>36</v>
      </c>
      <c r="B54" s="170" t="s">
        <v>485</v>
      </c>
      <c r="C54" s="174" t="s">
        <v>35</v>
      </c>
    </row>
    <row r="55" customFormat="false" ht="15.75" hidden="false" customHeight="true" outlineLevel="0" collapsed="false">
      <c r="A55" s="175" t="n">
        <v>37</v>
      </c>
      <c r="B55" s="173" t="s">
        <v>486</v>
      </c>
      <c r="C55" s="174" t="s">
        <v>35</v>
      </c>
    </row>
    <row r="56" customFormat="false" ht="15.75" hidden="false" customHeight="true" outlineLevel="0" collapsed="false">
      <c r="A56" s="175" t="n">
        <v>38</v>
      </c>
      <c r="B56" s="173" t="s">
        <v>487</v>
      </c>
      <c r="C56" s="174" t="s">
        <v>35</v>
      </c>
    </row>
    <row r="57" customFormat="false" ht="15.75" hidden="false" customHeight="true" outlineLevel="0" collapsed="false">
      <c r="A57" s="175" t="n">
        <v>39</v>
      </c>
      <c r="B57" s="173" t="s">
        <v>488</v>
      </c>
      <c r="C57" s="174" t="s">
        <v>35</v>
      </c>
    </row>
    <row r="58" customFormat="false" ht="15.75" hidden="false" customHeight="true" outlineLevel="0" collapsed="false">
      <c r="A58" s="175" t="n">
        <v>40</v>
      </c>
      <c r="B58" s="173" t="s">
        <v>489</v>
      </c>
      <c r="C58" s="174" t="s">
        <v>35</v>
      </c>
    </row>
    <row r="59" customFormat="false" ht="15.75" hidden="false" customHeight="true" outlineLevel="0" collapsed="false">
      <c r="A59" s="175" t="n">
        <v>41</v>
      </c>
      <c r="B59" s="173" t="s">
        <v>490</v>
      </c>
      <c r="C59" s="174" t="s">
        <v>35</v>
      </c>
    </row>
    <row r="60" customFormat="false" ht="28.5" hidden="false" customHeight="true" outlineLevel="0" collapsed="false">
      <c r="A60" s="175" t="n">
        <v>42</v>
      </c>
      <c r="B60" s="173" t="s">
        <v>491</v>
      </c>
      <c r="C60" s="174" t="s">
        <v>35</v>
      </c>
    </row>
    <row r="61" customFormat="false" ht="28.5" hidden="false" customHeight="true" outlineLevel="0" collapsed="false">
      <c r="A61" s="175" t="n">
        <v>43</v>
      </c>
      <c r="B61" s="170" t="s">
        <v>492</v>
      </c>
      <c r="C61" s="174" t="s">
        <v>35</v>
      </c>
    </row>
    <row r="62" customFormat="false" ht="15.75" hidden="false" customHeight="true" outlineLevel="0" collapsed="false">
      <c r="A62" s="175" t="n">
        <v>44</v>
      </c>
      <c r="B62" s="173" t="s">
        <v>469</v>
      </c>
      <c r="C62" s="174" t="s">
        <v>35</v>
      </c>
    </row>
    <row r="63" customFormat="false" ht="15.75" hidden="false" customHeight="true" outlineLevel="0" collapsed="false">
      <c r="A63" s="175" t="n">
        <v>45</v>
      </c>
      <c r="B63" s="173" t="s">
        <v>493</v>
      </c>
      <c r="C63" s="174" t="s">
        <v>35</v>
      </c>
    </row>
    <row r="64" customFormat="false" ht="15.75" hidden="false" customHeight="true" outlineLevel="0" collapsed="false">
      <c r="A64" s="175" t="n">
        <v>46</v>
      </c>
      <c r="B64" s="173" t="s">
        <v>494</v>
      </c>
      <c r="C64" s="174" t="s">
        <v>35</v>
      </c>
    </row>
    <row r="65" customFormat="false" ht="15.75" hidden="false" customHeight="true" outlineLevel="0" collapsed="false">
      <c r="A65" s="175" t="n">
        <v>47</v>
      </c>
      <c r="B65" s="170" t="s">
        <v>495</v>
      </c>
      <c r="C65" s="174" t="s">
        <v>35</v>
      </c>
    </row>
    <row r="66" customFormat="false" ht="15.75" hidden="false" customHeight="true" outlineLevel="0" collapsed="false">
      <c r="A66" s="175" t="n">
        <v>48</v>
      </c>
      <c r="B66" s="170" t="s">
        <v>496</v>
      </c>
      <c r="C66" s="174" t="s">
        <v>35</v>
      </c>
    </row>
    <row r="67" customFormat="false" ht="15.75" hidden="false" customHeight="true" outlineLevel="0" collapsed="false">
      <c r="A67" s="175" t="n">
        <v>49</v>
      </c>
      <c r="B67" s="173" t="s">
        <v>497</v>
      </c>
      <c r="C67" s="174" t="s">
        <v>35</v>
      </c>
    </row>
    <row r="68" customFormat="false" ht="15.75" hidden="false" customHeight="true" outlineLevel="0" collapsed="false">
      <c r="A68" s="175" t="n">
        <v>50</v>
      </c>
      <c r="B68" s="173" t="s">
        <v>498</v>
      </c>
      <c r="C68" s="174" t="s">
        <v>35</v>
      </c>
    </row>
    <row r="69" customFormat="false" ht="15.75" hidden="false" customHeight="true" outlineLevel="0" collapsed="false">
      <c r="A69" s="175" t="n">
        <v>51</v>
      </c>
      <c r="B69" s="173" t="s">
        <v>499</v>
      </c>
      <c r="C69" s="174" t="s">
        <v>35</v>
      </c>
    </row>
    <row r="70" customFormat="false" ht="28.5" hidden="false" customHeight="true" outlineLevel="0" collapsed="false">
      <c r="A70" s="175" t="n">
        <v>52</v>
      </c>
      <c r="B70" s="37" t="s">
        <v>500</v>
      </c>
      <c r="C70" s="174" t="s">
        <v>35</v>
      </c>
    </row>
    <row r="71" customFormat="false" ht="28.5" hidden="false" customHeight="true" outlineLevel="0" collapsed="false">
      <c r="A71" s="175" t="n">
        <v>53</v>
      </c>
      <c r="B71" s="170" t="s">
        <v>501</v>
      </c>
      <c r="C71" s="174" t="s">
        <v>35</v>
      </c>
    </row>
    <row r="72" customFormat="false" ht="15.75" hidden="false" customHeight="true" outlineLevel="0" collapsed="false">
      <c r="A72" s="175" t="n">
        <v>54</v>
      </c>
      <c r="B72" s="173" t="s">
        <v>502</v>
      </c>
      <c r="C72" s="174" t="s">
        <v>35</v>
      </c>
    </row>
    <row r="73" customFormat="false" ht="15.75" hidden="false" customHeight="true" outlineLevel="0" collapsed="false">
      <c r="A73" s="175" t="n">
        <v>55</v>
      </c>
      <c r="B73" s="173" t="s">
        <v>503</v>
      </c>
      <c r="C73" s="174" t="s">
        <v>35</v>
      </c>
    </row>
    <row r="74" customFormat="false" ht="15.75" hidden="false" customHeight="true" outlineLevel="0" collapsed="false">
      <c r="A74" s="175" t="n">
        <v>56</v>
      </c>
      <c r="B74" s="173" t="s">
        <v>504</v>
      </c>
      <c r="C74" s="174" t="s">
        <v>35</v>
      </c>
    </row>
    <row r="75" customFormat="false" ht="15.75" hidden="false" customHeight="true" outlineLevel="0" collapsed="false">
      <c r="A75" s="175" t="n">
        <v>57</v>
      </c>
      <c r="B75" s="173" t="s">
        <v>505</v>
      </c>
      <c r="C75" s="174" t="s">
        <v>35</v>
      </c>
    </row>
    <row r="76" customFormat="false" ht="15.75" hidden="false" customHeight="true" outlineLevel="0" collapsed="false">
      <c r="A76" s="175" t="n">
        <v>58</v>
      </c>
      <c r="B76" s="176" t="s">
        <v>506</v>
      </c>
      <c r="C76" s="174" t="s">
        <v>35</v>
      </c>
    </row>
  </sheetData>
  <mergeCells count="9">
    <mergeCell ref="A5:C5"/>
    <mergeCell ref="A7:C7"/>
    <mergeCell ref="A9:C9"/>
    <mergeCell ref="A10:C10"/>
    <mergeCell ref="A12:C12"/>
    <mergeCell ref="A13:C13"/>
    <mergeCell ref="A15:C15"/>
    <mergeCell ref="A16:C16"/>
    <mergeCell ref="A18:C18"/>
  </mergeCells>
  <printOptions headings="false" gridLines="true" gridLinesSet="true" horizontalCentered="false" verticalCentered="false"/>
  <pageMargins left="0.7875" right="0.39375" top="0.590277777777778" bottom="0.7875" header="0.511811023622047" footer="0.511811023622047"/>
  <pageSetup paperSize="9"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S23"/>
  <sheetViews>
    <sheetView showFormulas="false" showGridLines="true" showRowColHeaders="true" showZeros="true" rightToLeft="false" tabSelected="false" showOutlineSymbols="true" defaultGridColor="true" view="normal" topLeftCell="C1" colorId="64" zoomScale="75" zoomScaleNormal="75" zoomScalePageLayoutView="100" workbookViewId="0">
      <selection pane="topLeft" activeCell="A14" activeCellId="0" sqref="A14"/>
    </sheetView>
  </sheetViews>
  <sheetFormatPr defaultColWidth="8.71484375" defaultRowHeight="15.75" zeroHeight="false" outlineLevelRow="0" outlineLevelCol="0"/>
  <cols>
    <col collapsed="false" customWidth="true" hidden="false" outlineLevel="0" max="1" min="1" style="18" width="5.86"/>
    <col collapsed="false" customWidth="true" hidden="false" outlineLevel="0" max="2" min="2" style="3" width="35.43"/>
    <col collapsed="false" customWidth="true" hidden="false" outlineLevel="0" max="3" min="3" style="3" width="26.57"/>
    <col collapsed="false" customWidth="true" hidden="false" outlineLevel="0" max="4" min="4" style="3" width="17.29"/>
    <col collapsed="false" customWidth="true" hidden="false" outlineLevel="0" max="6" min="5" style="3" width="42.71"/>
    <col collapsed="false" customWidth="true" hidden="false" outlineLevel="0" max="7" min="7" style="3" width="47.57"/>
    <col collapsed="false" customWidth="true" hidden="false" outlineLevel="0" max="8" min="8" style="3" width="17.15"/>
    <col collapsed="false" customWidth="true" hidden="false" outlineLevel="0" max="9" min="9" style="3" width="17.29"/>
    <col collapsed="false" customWidth="true" hidden="false" outlineLevel="0" max="10" min="10" style="3" width="16.84"/>
    <col collapsed="false" customWidth="true" hidden="false" outlineLevel="0" max="11" min="11" style="3" width="15.14"/>
    <col collapsed="false" customWidth="true" hidden="false" outlineLevel="0" max="12" min="12" style="3" width="14.71"/>
    <col collapsed="false" customWidth="true" hidden="false" outlineLevel="0" max="13" min="13" style="3" width="17.57"/>
    <col collapsed="false" customWidth="true" hidden="false" outlineLevel="0" max="14" min="14" style="3" width="19.86"/>
    <col collapsed="false" customWidth="true" hidden="false" outlineLevel="0" max="15" min="15" style="3" width="18.29"/>
    <col collapsed="false" customWidth="true" hidden="false" outlineLevel="0" max="16" min="16" style="3" width="17.86"/>
    <col collapsed="false" customWidth="true" hidden="false" outlineLevel="0" max="17" min="17" style="3" width="48.42"/>
    <col collapsed="false" customWidth="true" hidden="false" outlineLevel="0" max="18" min="18" style="3" width="24.86"/>
    <col collapsed="false" customWidth="true" hidden="false" outlineLevel="0" max="19" min="19" style="3" width="31.71"/>
    <col collapsed="false" customWidth="true" hidden="false" outlineLevel="0" max="1025" min="20" style="4" width="8.42"/>
  </cols>
  <sheetData>
    <row r="1" s="3" customFormat="true" ht="15.75" hidden="false" customHeight="true" outlineLevel="0" collapsed="false">
      <c r="R1" s="19" t="s">
        <v>0</v>
      </c>
      <c r="S1" s="19"/>
    </row>
    <row r="2" s="3" customFormat="true" ht="15.75" hidden="false" customHeight="true" outlineLevel="0" collapsed="false">
      <c r="R2" s="19" t="s">
        <v>1</v>
      </c>
      <c r="S2" s="19"/>
    </row>
    <row r="3" s="3" customFormat="true" ht="15.75" hidden="false" customHeight="true" outlineLevel="0" collapsed="false">
      <c r="R3" s="19" t="s">
        <v>2</v>
      </c>
      <c r="S3" s="19"/>
    </row>
    <row r="4" s="3" customFormat="true" ht="15.75" hidden="false" customHeight="true" outlineLevel="0" collapsed="false">
      <c r="A4" s="20" t="str">
        <f aca="false">'1. паспорт местоположение'!A5:C5</f>
        <v>Год раскрытия информации: 2024  год</v>
      </c>
      <c r="B4" s="20"/>
      <c r="C4" s="20"/>
      <c r="D4" s="20"/>
      <c r="E4" s="20"/>
      <c r="F4" s="20"/>
      <c r="G4" s="20"/>
      <c r="H4" s="20"/>
      <c r="I4" s="20"/>
      <c r="J4" s="20"/>
      <c r="K4" s="20"/>
      <c r="L4" s="20"/>
      <c r="M4" s="20"/>
      <c r="N4" s="20"/>
      <c r="O4" s="20"/>
      <c r="P4" s="20"/>
      <c r="Q4" s="20"/>
      <c r="R4" s="20"/>
      <c r="S4" s="20"/>
    </row>
    <row r="5" s="3" customFormat="true" ht="15.75" hidden="false" customHeight="true" outlineLevel="0" collapsed="false"/>
    <row r="6" s="3" customFormat="true" ht="18.75" hidden="false" customHeight="true" outlineLevel="0" collapsed="false">
      <c r="A6" s="7" t="s">
        <v>4</v>
      </c>
      <c r="B6" s="7"/>
      <c r="C6" s="7"/>
      <c r="D6" s="7"/>
      <c r="E6" s="7"/>
      <c r="F6" s="7"/>
      <c r="G6" s="7"/>
      <c r="H6" s="7"/>
      <c r="I6" s="7"/>
      <c r="J6" s="7"/>
      <c r="K6" s="7"/>
      <c r="L6" s="7"/>
      <c r="M6" s="7"/>
      <c r="N6" s="7"/>
      <c r="O6" s="7"/>
      <c r="P6" s="7"/>
      <c r="Q6" s="7"/>
      <c r="R6" s="7"/>
      <c r="S6" s="7"/>
    </row>
    <row r="7" s="3" customFormat="true" ht="18.75" hidden="false" customHeight="true" outlineLevel="0" collapsed="false"/>
    <row r="8" s="3" customFormat="true" ht="15.75" hidden="false" customHeight="true" outlineLevel="0" collapsed="false">
      <c r="A8" s="8" t="s">
        <v>5</v>
      </c>
      <c r="B8" s="8"/>
      <c r="C8" s="8"/>
      <c r="D8" s="8"/>
      <c r="E8" s="8"/>
      <c r="F8" s="8"/>
      <c r="G8" s="8"/>
      <c r="H8" s="8"/>
      <c r="I8" s="8"/>
      <c r="J8" s="8"/>
      <c r="K8" s="8"/>
      <c r="L8" s="8"/>
      <c r="M8" s="8"/>
      <c r="N8" s="8"/>
      <c r="O8" s="8"/>
      <c r="P8" s="8"/>
      <c r="Q8" s="8"/>
      <c r="R8" s="8"/>
      <c r="S8" s="8"/>
    </row>
    <row r="9" s="3" customFormat="true" ht="15.75" hidden="false" customHeight="true" outlineLevel="0" collapsed="false">
      <c r="A9" s="9" t="s">
        <v>6</v>
      </c>
      <c r="B9" s="9"/>
      <c r="C9" s="9"/>
      <c r="D9" s="9"/>
      <c r="E9" s="9"/>
      <c r="F9" s="9"/>
      <c r="G9" s="9"/>
      <c r="H9" s="9"/>
      <c r="I9" s="9"/>
      <c r="J9" s="9"/>
      <c r="K9" s="9"/>
      <c r="L9" s="9"/>
      <c r="M9" s="9"/>
      <c r="N9" s="9"/>
      <c r="O9" s="9"/>
      <c r="P9" s="9"/>
      <c r="Q9" s="9"/>
      <c r="R9" s="9"/>
      <c r="S9" s="9"/>
    </row>
    <row r="10" s="3" customFormat="true" ht="18.75" hidden="false" customHeight="true" outlineLevel="0" collapsed="false"/>
    <row r="11" s="3" customFormat="true" ht="15.75" hidden="false" customHeight="true" outlineLevel="0" collapsed="false">
      <c r="A11" s="8" t="str">
        <f aca="false">'1. паспорт местоположение'!A12:C12</f>
        <v>L_0200000051</v>
      </c>
      <c r="B11" s="8"/>
      <c r="C11" s="8"/>
      <c r="D11" s="8"/>
      <c r="E11" s="8"/>
      <c r="F11" s="8"/>
      <c r="G11" s="8"/>
      <c r="H11" s="8"/>
      <c r="I11" s="8"/>
      <c r="J11" s="8"/>
      <c r="K11" s="8"/>
      <c r="L11" s="8"/>
      <c r="M11" s="8"/>
      <c r="N11" s="8"/>
      <c r="O11" s="8"/>
      <c r="P11" s="8"/>
      <c r="Q11" s="8"/>
      <c r="R11" s="8"/>
      <c r="S11" s="8"/>
    </row>
    <row r="12" s="3" customFormat="true" ht="15.75" hidden="false" customHeight="true" outlineLevel="0" collapsed="false">
      <c r="A12" s="9" t="s">
        <v>8</v>
      </c>
      <c r="B12" s="9"/>
      <c r="C12" s="9"/>
      <c r="D12" s="9"/>
      <c r="E12" s="9"/>
      <c r="F12" s="9"/>
      <c r="G12" s="9"/>
      <c r="H12" s="9"/>
      <c r="I12" s="9"/>
      <c r="J12" s="9"/>
      <c r="K12" s="9"/>
      <c r="L12" s="9"/>
      <c r="M12" s="9"/>
      <c r="N12" s="9"/>
      <c r="O12" s="9"/>
      <c r="P12" s="9"/>
      <c r="Q12" s="9"/>
      <c r="R12" s="9"/>
      <c r="S12" s="9"/>
    </row>
    <row r="13" s="3" customFormat="true" ht="18.75" hidden="false" customHeight="true" outlineLevel="0" collapsed="false"/>
    <row r="14" s="3" customFormat="true" ht="15.75" hidden="false" customHeight="true" outlineLevel="0" collapsed="false">
      <c r="A14" s="8" t="str">
        <f aca="false">'1. паспорт местоположение'!A15:C15</f>
        <v>«Реконструкция ВЛ-0,4кВ от ТП-051 ул. Каскадная, ул. Орская г. Ростов-на-Дону»</v>
      </c>
      <c r="B14" s="8"/>
      <c r="C14" s="8"/>
      <c r="D14" s="8"/>
      <c r="E14" s="8"/>
      <c r="F14" s="8"/>
      <c r="G14" s="8"/>
      <c r="H14" s="8"/>
      <c r="I14" s="8"/>
      <c r="J14" s="8"/>
      <c r="K14" s="8"/>
      <c r="L14" s="8"/>
      <c r="M14" s="8"/>
      <c r="N14" s="8"/>
      <c r="O14" s="8"/>
      <c r="P14" s="8"/>
      <c r="Q14" s="8"/>
      <c r="R14" s="8"/>
      <c r="S14" s="8"/>
    </row>
    <row r="15" s="3" customFormat="true" ht="15.75" hidden="false" customHeight="true" outlineLevel="0" collapsed="false">
      <c r="A15" s="9" t="s">
        <v>10</v>
      </c>
      <c r="B15" s="9"/>
      <c r="C15" s="9"/>
      <c r="D15" s="9"/>
      <c r="E15" s="9"/>
      <c r="F15" s="9"/>
      <c r="G15" s="9"/>
      <c r="H15" s="9"/>
      <c r="I15" s="9"/>
      <c r="J15" s="9"/>
      <c r="K15" s="9"/>
      <c r="L15" s="9"/>
      <c r="M15" s="9"/>
      <c r="N15" s="9"/>
      <c r="O15" s="9"/>
      <c r="P15" s="9"/>
      <c r="Q15" s="9"/>
      <c r="R15" s="9"/>
      <c r="S15" s="9"/>
    </row>
    <row r="16" s="3" customFormat="true" ht="18.75" hidden="false" customHeight="true" outlineLevel="0" collapsed="false"/>
    <row r="17" s="3" customFormat="true" ht="36" hidden="false" customHeight="true" outlineLevel="0" collapsed="false">
      <c r="A17" s="21" t="s">
        <v>47</v>
      </c>
      <c r="B17" s="21"/>
      <c r="C17" s="21"/>
      <c r="D17" s="21"/>
      <c r="E17" s="21"/>
      <c r="F17" s="21"/>
      <c r="G17" s="21"/>
      <c r="H17" s="21"/>
      <c r="I17" s="21"/>
      <c r="J17" s="21"/>
      <c r="K17" s="21"/>
      <c r="L17" s="21"/>
      <c r="M17" s="21"/>
      <c r="N17" s="21"/>
      <c r="O17" s="21"/>
      <c r="P17" s="21"/>
      <c r="Q17" s="21"/>
      <c r="R17" s="21"/>
      <c r="S17" s="21"/>
    </row>
    <row r="18" s="3" customFormat="true" ht="15.75" hidden="false" customHeight="true" outlineLevel="0" collapsed="false">
      <c r="A18" s="22"/>
      <c r="B18" s="22"/>
      <c r="C18" s="22"/>
      <c r="D18" s="22"/>
      <c r="E18" s="22"/>
      <c r="F18" s="22"/>
      <c r="G18" s="22"/>
      <c r="H18" s="22"/>
      <c r="I18" s="22"/>
      <c r="J18" s="22"/>
      <c r="K18" s="22"/>
      <c r="L18" s="22"/>
      <c r="M18" s="22"/>
      <c r="N18" s="22"/>
      <c r="O18" s="22"/>
      <c r="P18" s="22"/>
      <c r="Q18" s="22"/>
      <c r="R18" s="22"/>
      <c r="S18" s="22"/>
    </row>
    <row r="19" s="3" customFormat="true" ht="30.75" hidden="false" customHeight="true" outlineLevel="0" collapsed="false">
      <c r="A19" s="23" t="s">
        <v>12</v>
      </c>
      <c r="B19" s="23" t="s">
        <v>48</v>
      </c>
      <c r="C19" s="23" t="s">
        <v>49</v>
      </c>
      <c r="D19" s="23" t="s">
        <v>50</v>
      </c>
      <c r="E19" s="23" t="s">
        <v>51</v>
      </c>
      <c r="F19" s="23" t="s">
        <v>52</v>
      </c>
      <c r="G19" s="23" t="s">
        <v>53</v>
      </c>
      <c r="H19" s="23" t="s">
        <v>54</v>
      </c>
      <c r="I19" s="23" t="s">
        <v>55</v>
      </c>
      <c r="J19" s="23" t="s">
        <v>56</v>
      </c>
      <c r="K19" s="23" t="s">
        <v>57</v>
      </c>
      <c r="L19" s="23" t="s">
        <v>58</v>
      </c>
      <c r="M19" s="23" t="s">
        <v>59</v>
      </c>
      <c r="N19" s="23" t="s">
        <v>60</v>
      </c>
      <c r="O19" s="23" t="s">
        <v>61</v>
      </c>
      <c r="P19" s="23" t="s">
        <v>62</v>
      </c>
      <c r="Q19" s="23" t="s">
        <v>63</v>
      </c>
      <c r="R19" s="23"/>
      <c r="S19" s="23" t="s">
        <v>64</v>
      </c>
    </row>
    <row r="20" s="3" customFormat="true" ht="150.75" hidden="false" customHeight="true" outlineLevel="0" collapsed="false">
      <c r="A20" s="23"/>
      <c r="B20" s="23"/>
      <c r="C20" s="23"/>
      <c r="D20" s="23"/>
      <c r="E20" s="23"/>
      <c r="F20" s="23"/>
      <c r="G20" s="23"/>
      <c r="H20" s="23"/>
      <c r="I20" s="23"/>
      <c r="J20" s="23"/>
      <c r="K20" s="23"/>
      <c r="L20" s="23"/>
      <c r="M20" s="23"/>
      <c r="N20" s="23"/>
      <c r="O20" s="23"/>
      <c r="P20" s="23"/>
      <c r="Q20" s="23" t="s">
        <v>65</v>
      </c>
      <c r="R20" s="23" t="s">
        <v>66</v>
      </c>
      <c r="S20" s="23"/>
    </row>
    <row r="21" s="14" customFormat="true" ht="15.75" hidden="false" customHeight="true" outlineLevel="0" collapsed="false">
      <c r="A21" s="24" t="n">
        <v>1</v>
      </c>
      <c r="B21" s="24" t="n">
        <v>2</v>
      </c>
      <c r="C21" s="24" t="n">
        <v>3</v>
      </c>
      <c r="D21" s="24" t="n">
        <v>4</v>
      </c>
      <c r="E21" s="24" t="n">
        <v>5</v>
      </c>
      <c r="F21" s="24" t="n">
        <v>6</v>
      </c>
      <c r="G21" s="24" t="n">
        <v>7</v>
      </c>
      <c r="H21" s="24" t="n">
        <v>8</v>
      </c>
      <c r="I21" s="24" t="n">
        <v>9</v>
      </c>
      <c r="J21" s="24" t="n">
        <v>10</v>
      </c>
      <c r="K21" s="24" t="n">
        <v>11</v>
      </c>
      <c r="L21" s="24" t="n">
        <v>12</v>
      </c>
      <c r="M21" s="24" t="n">
        <v>13</v>
      </c>
      <c r="N21" s="24" t="n">
        <v>14</v>
      </c>
      <c r="O21" s="24" t="n">
        <v>15</v>
      </c>
      <c r="P21" s="24" t="n">
        <v>16</v>
      </c>
      <c r="Q21" s="24" t="n">
        <v>17</v>
      </c>
      <c r="R21" s="24" t="n">
        <v>18</v>
      </c>
      <c r="S21" s="24" t="n">
        <v>19</v>
      </c>
    </row>
    <row r="22" s="3" customFormat="true" ht="15.75" hidden="false" customHeight="true" outlineLevel="0" collapsed="false">
      <c r="A22" s="15" t="n">
        <v>1</v>
      </c>
      <c r="B22" s="12" t="s">
        <v>35</v>
      </c>
      <c r="C22" s="12" t="s">
        <v>35</v>
      </c>
      <c r="D22" s="12" t="s">
        <v>35</v>
      </c>
      <c r="E22" s="12" t="s">
        <v>35</v>
      </c>
      <c r="F22" s="12" t="s">
        <v>35</v>
      </c>
      <c r="G22" s="12" t="s">
        <v>35</v>
      </c>
      <c r="H22" s="12" t="s">
        <v>35</v>
      </c>
      <c r="I22" s="12" t="s">
        <v>35</v>
      </c>
      <c r="J22" s="12" t="s">
        <v>35</v>
      </c>
      <c r="K22" s="12" t="s">
        <v>35</v>
      </c>
      <c r="L22" s="12"/>
      <c r="M22" s="12" t="s">
        <v>35</v>
      </c>
      <c r="N22" s="12" t="s">
        <v>35</v>
      </c>
      <c r="O22" s="12" t="s">
        <v>35</v>
      </c>
      <c r="P22" s="12" t="s">
        <v>35</v>
      </c>
      <c r="Q22" s="12" t="s">
        <v>35</v>
      </c>
      <c r="R22" s="12" t="s">
        <v>35</v>
      </c>
      <c r="S22" s="12" t="s">
        <v>35</v>
      </c>
    </row>
    <row r="23" s="3" customFormat="true" ht="15.75" hidden="false" customHeight="true" outlineLevel="0" collapsed="false">
      <c r="A23" s="25"/>
      <c r="B23" s="23" t="s">
        <v>67</v>
      </c>
      <c r="C23" s="23"/>
      <c r="D23" s="23"/>
      <c r="E23" s="25"/>
      <c r="F23" s="25"/>
      <c r="G23" s="25"/>
      <c r="H23" s="25"/>
      <c r="I23" s="25"/>
      <c r="J23" s="25"/>
      <c r="K23" s="25"/>
      <c r="L23" s="25"/>
      <c r="M23" s="25"/>
      <c r="N23" s="25"/>
      <c r="O23" s="25"/>
      <c r="P23" s="25"/>
      <c r="Q23" s="25"/>
      <c r="R23" s="26"/>
      <c r="S23" s="26"/>
    </row>
  </sheetData>
  <mergeCells count="31">
    <mergeCell ref="R1:S1"/>
    <mergeCell ref="R2:S2"/>
    <mergeCell ref="R3:S3"/>
    <mergeCell ref="A4:S4"/>
    <mergeCell ref="A6:S6"/>
    <mergeCell ref="A8:S8"/>
    <mergeCell ref="A9:S9"/>
    <mergeCell ref="A11:S11"/>
    <mergeCell ref="A12:S12"/>
    <mergeCell ref="A14:S14"/>
    <mergeCell ref="A15:S15"/>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true" gridLinesSet="true" horizontalCentered="false" verticalCentered="false"/>
  <pageMargins left="0.7875" right="0.7875"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T38"/>
  <sheetViews>
    <sheetView showFormulas="false" showGridLines="true" showRowColHeaders="true" showZeros="true" rightToLeft="false" tabSelected="false" showOutlineSymbols="true" defaultGridColor="true" view="normal" topLeftCell="A1" colorId="64" zoomScale="75" zoomScaleNormal="75" zoomScalePageLayoutView="100" workbookViewId="0">
      <selection pane="topLeft" activeCell="A15" activeCellId="0" sqref="A15"/>
    </sheetView>
  </sheetViews>
  <sheetFormatPr defaultColWidth="8.71484375" defaultRowHeight="15.75" zeroHeight="false" outlineLevelRow="0" outlineLevelCol="0"/>
  <cols>
    <col collapsed="false" customWidth="true" hidden="false" outlineLevel="0" max="1" min="1" style="1" width="7.29"/>
    <col collapsed="false" customWidth="true" hidden="false" outlineLevel="0" max="2" min="2" style="2" width="11.14"/>
    <col collapsed="false" customWidth="true" hidden="false" outlineLevel="0" max="3" min="3" style="2" width="10.85"/>
    <col collapsed="false" customWidth="true" hidden="false" outlineLevel="0" max="4" min="4" style="2" width="15"/>
    <col collapsed="false" customWidth="true" hidden="false" outlineLevel="0" max="15" min="5" style="2" width="9.29"/>
    <col collapsed="false" customWidth="true" hidden="false" outlineLevel="0" max="16" min="16" style="2" width="15.42"/>
    <col collapsed="false" customWidth="true" hidden="false" outlineLevel="0" max="18" min="17" style="2" width="18.57"/>
    <col collapsed="false" customWidth="true" hidden="false" outlineLevel="0" max="19" min="19" style="2" width="19.29"/>
    <col collapsed="false" customWidth="true" hidden="false" outlineLevel="0" max="20" min="20" style="2" width="16.14"/>
    <col collapsed="false" customWidth="true" hidden="false" outlineLevel="0" max="1025" min="21" style="4" width="8.42"/>
  </cols>
  <sheetData>
    <row r="1" s="2" customFormat="true" ht="18.75" hidden="false" customHeight="true" outlineLevel="0" collapsed="false">
      <c r="T1" s="27" t="s">
        <v>0</v>
      </c>
    </row>
    <row r="2" s="2" customFormat="true" ht="18.75" hidden="false" customHeight="true" outlineLevel="0" collapsed="false">
      <c r="T2" s="27" t="s">
        <v>1</v>
      </c>
    </row>
    <row r="3" s="2" customFormat="true" ht="18.75" hidden="false" customHeight="true" outlineLevel="0" collapsed="false">
      <c r="T3" s="27" t="s">
        <v>2</v>
      </c>
    </row>
    <row r="5" s="2" customFormat="true" ht="15.75" hidden="false" customHeight="true" outlineLevel="0" collapsed="false">
      <c r="A5" s="20" t="str">
        <f aca="false">'1. паспорт местоположение'!A5:C5</f>
        <v>Год раскрытия информации: 2024  год</v>
      </c>
      <c r="B5" s="20"/>
      <c r="C5" s="20"/>
      <c r="D5" s="20"/>
      <c r="E5" s="20"/>
      <c r="F5" s="20"/>
      <c r="G5" s="20"/>
      <c r="H5" s="20"/>
      <c r="I5" s="20"/>
      <c r="J5" s="20"/>
      <c r="K5" s="20"/>
      <c r="L5" s="20"/>
      <c r="M5" s="20"/>
      <c r="N5" s="20"/>
      <c r="O5" s="20"/>
      <c r="P5" s="20"/>
      <c r="Q5" s="20"/>
      <c r="R5" s="20"/>
      <c r="S5" s="20"/>
      <c r="T5" s="20"/>
    </row>
    <row r="6" s="28" customFormat="true" ht="15.75" hidden="false" customHeight="true" outlineLevel="0" collapsed="false"/>
    <row r="7" s="2" customFormat="true" ht="18.75" hidden="false" customHeight="true" outlineLevel="0" collapsed="false">
      <c r="A7" s="7" t="s">
        <v>4</v>
      </c>
      <c r="B7" s="7"/>
      <c r="C7" s="7"/>
      <c r="D7" s="7"/>
      <c r="E7" s="7"/>
      <c r="F7" s="7"/>
      <c r="G7" s="7"/>
      <c r="H7" s="7"/>
      <c r="I7" s="7"/>
      <c r="J7" s="7"/>
      <c r="K7" s="7"/>
      <c r="L7" s="7"/>
      <c r="M7" s="7"/>
      <c r="N7" s="7"/>
      <c r="O7" s="7"/>
      <c r="P7" s="7"/>
      <c r="Q7" s="7"/>
      <c r="R7" s="7"/>
      <c r="S7" s="7"/>
      <c r="T7" s="7"/>
    </row>
    <row r="8" s="28" customFormat="true" ht="15.75" hidden="false" customHeight="true" outlineLevel="0" collapsed="false"/>
    <row r="9" s="2" customFormat="true" ht="15.75" hidden="false" customHeight="true" outlineLevel="0" collapsed="false">
      <c r="A9" s="8" t="s">
        <v>5</v>
      </c>
      <c r="B9" s="8"/>
      <c r="C9" s="8"/>
      <c r="D9" s="8"/>
      <c r="E9" s="8"/>
      <c r="F9" s="8"/>
      <c r="G9" s="8"/>
      <c r="H9" s="8"/>
      <c r="I9" s="8"/>
      <c r="J9" s="8"/>
      <c r="K9" s="8"/>
      <c r="L9" s="8"/>
      <c r="M9" s="8"/>
      <c r="N9" s="8"/>
      <c r="O9" s="8"/>
      <c r="P9" s="8"/>
      <c r="Q9" s="8"/>
      <c r="R9" s="8"/>
      <c r="S9" s="8"/>
      <c r="T9" s="8"/>
    </row>
    <row r="10" s="2" customFormat="true" ht="15.75" hidden="false" customHeight="true" outlineLevel="0" collapsed="false">
      <c r="A10" s="9" t="s">
        <v>6</v>
      </c>
      <c r="B10" s="9"/>
      <c r="C10" s="9"/>
      <c r="D10" s="9"/>
      <c r="E10" s="9"/>
      <c r="F10" s="9"/>
      <c r="G10" s="9"/>
      <c r="H10" s="9"/>
      <c r="I10" s="9"/>
      <c r="J10" s="9"/>
      <c r="K10" s="9"/>
      <c r="L10" s="9"/>
      <c r="M10" s="9"/>
      <c r="N10" s="9"/>
      <c r="O10" s="9"/>
      <c r="P10" s="9"/>
      <c r="Q10" s="9"/>
      <c r="R10" s="9"/>
      <c r="S10" s="9"/>
      <c r="T10" s="9"/>
    </row>
    <row r="11" s="28" customFormat="true" ht="15.75" hidden="false" customHeight="true" outlineLevel="0" collapsed="false"/>
    <row r="12" s="2" customFormat="true" ht="15.75" hidden="false" customHeight="true" outlineLevel="0" collapsed="false">
      <c r="A12" s="8" t="str">
        <f aca="false">'1. паспорт местоположение'!A12:C12</f>
        <v>L_0200000051</v>
      </c>
      <c r="B12" s="8"/>
      <c r="C12" s="8"/>
      <c r="D12" s="8"/>
      <c r="E12" s="8"/>
      <c r="F12" s="8"/>
      <c r="G12" s="8"/>
      <c r="H12" s="8"/>
      <c r="I12" s="8"/>
      <c r="J12" s="8"/>
      <c r="K12" s="8"/>
      <c r="L12" s="8"/>
      <c r="M12" s="8"/>
      <c r="N12" s="8"/>
      <c r="O12" s="8"/>
      <c r="P12" s="8"/>
      <c r="Q12" s="8"/>
      <c r="R12" s="8"/>
      <c r="S12" s="8"/>
      <c r="T12" s="8"/>
    </row>
    <row r="13" s="2" customFormat="true" ht="15.75" hidden="false" customHeight="true" outlineLevel="0" collapsed="false">
      <c r="A13" s="9" t="s">
        <v>8</v>
      </c>
      <c r="B13" s="9"/>
      <c r="C13" s="9"/>
      <c r="D13" s="9"/>
      <c r="E13" s="9"/>
      <c r="F13" s="9"/>
      <c r="G13" s="9"/>
      <c r="H13" s="9"/>
      <c r="I13" s="9"/>
      <c r="J13" s="9"/>
      <c r="K13" s="9"/>
      <c r="L13" s="9"/>
      <c r="M13" s="9"/>
      <c r="N13" s="9"/>
      <c r="O13" s="9"/>
      <c r="P13" s="9"/>
      <c r="Q13" s="9"/>
      <c r="R13" s="9"/>
      <c r="S13" s="9"/>
      <c r="T13" s="9"/>
    </row>
    <row r="14" s="28" customFormat="true" ht="15.75" hidden="false" customHeight="true" outlineLevel="0" collapsed="false"/>
    <row r="15" s="2" customFormat="true" ht="38.25" hidden="false" customHeight="true" outlineLevel="0" collapsed="false">
      <c r="A15" s="8" t="str">
        <f aca="false">'1. паспорт местоположение'!A15:C15</f>
        <v>«Реконструкция ВЛ-0,4кВ от ТП-051 ул. Каскадная, ул. Орская г. Ростов-на-Дону»</v>
      </c>
      <c r="B15" s="8"/>
      <c r="C15" s="8"/>
      <c r="D15" s="8"/>
      <c r="E15" s="8"/>
      <c r="F15" s="8"/>
      <c r="G15" s="8"/>
      <c r="H15" s="8"/>
      <c r="I15" s="8"/>
      <c r="J15" s="8"/>
      <c r="K15" s="8"/>
      <c r="L15" s="8"/>
      <c r="M15" s="8"/>
      <c r="N15" s="8"/>
      <c r="O15" s="8"/>
      <c r="P15" s="8"/>
      <c r="Q15" s="8"/>
      <c r="R15" s="8"/>
      <c r="S15" s="8"/>
    </row>
    <row r="16" s="2" customFormat="true" ht="15.75" hidden="false" customHeight="true" outlineLevel="0" collapsed="false">
      <c r="A16" s="9" t="s">
        <v>10</v>
      </c>
      <c r="B16" s="9"/>
      <c r="C16" s="9"/>
      <c r="D16" s="9"/>
      <c r="E16" s="9"/>
      <c r="F16" s="9"/>
      <c r="G16" s="9"/>
      <c r="H16" s="9"/>
      <c r="I16" s="9"/>
      <c r="J16" s="9"/>
      <c r="K16" s="9"/>
      <c r="L16" s="9"/>
      <c r="M16" s="9"/>
      <c r="N16" s="9"/>
      <c r="O16" s="9"/>
      <c r="P16" s="9"/>
      <c r="Q16" s="9"/>
      <c r="R16" s="9"/>
      <c r="S16" s="9"/>
      <c r="T16" s="9"/>
    </row>
    <row r="17" s="28" customFormat="true" ht="15.75" hidden="false" customHeight="true" outlineLevel="0" collapsed="false"/>
    <row r="18" s="2" customFormat="true" ht="18.75" hidden="false" customHeight="true" outlineLevel="0" collapsed="false">
      <c r="A18" s="29" t="s">
        <v>68</v>
      </c>
      <c r="B18" s="29"/>
      <c r="C18" s="29"/>
      <c r="D18" s="29"/>
      <c r="E18" s="29"/>
      <c r="F18" s="29"/>
      <c r="G18" s="29"/>
      <c r="H18" s="29"/>
      <c r="I18" s="29"/>
      <c r="J18" s="29"/>
      <c r="K18" s="29"/>
      <c r="L18" s="29"/>
      <c r="M18" s="29"/>
      <c r="N18" s="29"/>
      <c r="O18" s="29"/>
      <c r="P18" s="29"/>
      <c r="Q18" s="29"/>
      <c r="R18" s="29"/>
      <c r="S18" s="29"/>
      <c r="T18" s="29"/>
    </row>
    <row r="20" s="2" customFormat="true" ht="30.75" hidden="false" customHeight="true" outlineLevel="0" collapsed="false">
      <c r="A20" s="23" t="s">
        <v>12</v>
      </c>
      <c r="B20" s="23" t="s">
        <v>69</v>
      </c>
      <c r="C20" s="23"/>
      <c r="D20" s="23" t="s">
        <v>70</v>
      </c>
      <c r="E20" s="23" t="s">
        <v>71</v>
      </c>
      <c r="F20" s="23"/>
      <c r="G20" s="23" t="s">
        <v>72</v>
      </c>
      <c r="H20" s="23"/>
      <c r="I20" s="23" t="s">
        <v>73</v>
      </c>
      <c r="J20" s="23"/>
      <c r="K20" s="23" t="s">
        <v>74</v>
      </c>
      <c r="L20" s="23" t="s">
        <v>75</v>
      </c>
      <c r="M20" s="23"/>
      <c r="N20" s="23" t="s">
        <v>76</v>
      </c>
      <c r="O20" s="23"/>
      <c r="P20" s="23" t="s">
        <v>77</v>
      </c>
      <c r="Q20" s="23" t="s">
        <v>78</v>
      </c>
      <c r="R20" s="23"/>
      <c r="S20" s="23" t="s">
        <v>79</v>
      </c>
      <c r="T20" s="23"/>
    </row>
    <row r="21" s="2" customFormat="true" ht="105.75" hidden="false" customHeight="true" outlineLevel="0" collapsed="false">
      <c r="A21" s="23"/>
      <c r="B21" s="23"/>
      <c r="C21" s="23"/>
      <c r="D21" s="23"/>
      <c r="E21" s="23"/>
      <c r="F21" s="23"/>
      <c r="G21" s="23"/>
      <c r="H21" s="23"/>
      <c r="I21" s="23"/>
      <c r="J21" s="23"/>
      <c r="K21" s="23"/>
      <c r="L21" s="23"/>
      <c r="M21" s="23"/>
      <c r="N21" s="23"/>
      <c r="O21" s="23"/>
      <c r="P21" s="23"/>
      <c r="Q21" s="23" t="s">
        <v>80</v>
      </c>
      <c r="R21" s="23" t="s">
        <v>81</v>
      </c>
      <c r="S21" s="23" t="s">
        <v>82</v>
      </c>
      <c r="T21" s="23" t="s">
        <v>83</v>
      </c>
    </row>
    <row r="22" s="2" customFormat="true" ht="15.75" hidden="false" customHeight="true" outlineLevel="0" collapsed="false">
      <c r="A22" s="23"/>
      <c r="B22" s="23" t="s">
        <v>84</v>
      </c>
      <c r="C22" s="23" t="s">
        <v>85</v>
      </c>
      <c r="D22" s="23"/>
      <c r="E22" s="23" t="s">
        <v>84</v>
      </c>
      <c r="F22" s="23" t="s">
        <v>85</v>
      </c>
      <c r="G22" s="23" t="s">
        <v>84</v>
      </c>
      <c r="H22" s="23" t="s">
        <v>85</v>
      </c>
      <c r="I22" s="23" t="s">
        <v>84</v>
      </c>
      <c r="J22" s="23" t="s">
        <v>85</v>
      </c>
      <c r="K22" s="23" t="s">
        <v>84</v>
      </c>
      <c r="L22" s="23" t="s">
        <v>84</v>
      </c>
      <c r="M22" s="23" t="s">
        <v>85</v>
      </c>
      <c r="N22" s="23" t="s">
        <v>84</v>
      </c>
      <c r="O22" s="23" t="s">
        <v>85</v>
      </c>
      <c r="P22" s="23" t="s">
        <v>84</v>
      </c>
      <c r="Q22" s="23" t="s">
        <v>84</v>
      </c>
      <c r="R22" s="23" t="s">
        <v>84</v>
      </c>
      <c r="S22" s="23" t="s">
        <v>84</v>
      </c>
      <c r="T22" s="23" t="s">
        <v>84</v>
      </c>
    </row>
    <row r="23" s="31" customFormat="true" ht="15.75" hidden="false" customHeight="true" outlineLevel="0" collapsed="false">
      <c r="A23" s="30" t="n">
        <v>1</v>
      </c>
      <c r="B23" s="30" t="n">
        <v>2</v>
      </c>
      <c r="C23" s="30" t="n">
        <v>3</v>
      </c>
      <c r="D23" s="30" t="n">
        <v>4</v>
      </c>
      <c r="E23" s="30" t="n">
        <v>5</v>
      </c>
      <c r="F23" s="30" t="n">
        <v>6</v>
      </c>
      <c r="G23" s="30" t="n">
        <v>7</v>
      </c>
      <c r="H23" s="30" t="n">
        <v>8</v>
      </c>
      <c r="I23" s="30" t="n">
        <v>9</v>
      </c>
      <c r="J23" s="30" t="n">
        <v>10</v>
      </c>
      <c r="K23" s="30" t="n">
        <v>11</v>
      </c>
      <c r="L23" s="30" t="n">
        <v>12</v>
      </c>
      <c r="M23" s="30" t="n">
        <v>13</v>
      </c>
      <c r="N23" s="30" t="n">
        <v>14</v>
      </c>
      <c r="O23" s="30" t="n">
        <v>15</v>
      </c>
      <c r="P23" s="30" t="n">
        <v>16</v>
      </c>
      <c r="Q23" s="30" t="n">
        <v>17</v>
      </c>
      <c r="R23" s="30" t="n">
        <v>18</v>
      </c>
      <c r="S23" s="30" t="n">
        <v>19</v>
      </c>
      <c r="T23" s="30" t="n">
        <v>20</v>
      </c>
    </row>
    <row r="24" s="2" customFormat="true" ht="45.75" hidden="false" customHeight="true" outlineLevel="0" collapsed="false">
      <c r="A24" s="15" t="n">
        <v>1</v>
      </c>
      <c r="B24" s="12" t="s">
        <v>35</v>
      </c>
      <c r="C24" s="12" t="s">
        <v>35</v>
      </c>
      <c r="D24" s="12" t="s">
        <v>35</v>
      </c>
      <c r="E24" s="12" t="s">
        <v>35</v>
      </c>
      <c r="F24" s="12" t="s">
        <v>35</v>
      </c>
      <c r="G24" s="12" t="s">
        <v>35</v>
      </c>
      <c r="H24" s="12" t="s">
        <v>35</v>
      </c>
      <c r="I24" s="12" t="s">
        <v>35</v>
      </c>
      <c r="J24" s="12" t="s">
        <v>35</v>
      </c>
      <c r="K24" s="12" t="s">
        <v>35</v>
      </c>
      <c r="L24" s="12" t="s">
        <v>35</v>
      </c>
      <c r="M24" s="12" t="s">
        <v>35</v>
      </c>
      <c r="N24" s="12" t="s">
        <v>35</v>
      </c>
      <c r="O24" s="12" t="s">
        <v>35</v>
      </c>
      <c r="P24" s="12" t="s">
        <v>35</v>
      </c>
      <c r="Q24" s="12" t="s">
        <v>35</v>
      </c>
      <c r="R24" s="12" t="s">
        <v>35</v>
      </c>
      <c r="S24" s="12" t="s">
        <v>35</v>
      </c>
      <c r="T24" s="12" t="s">
        <v>35</v>
      </c>
    </row>
    <row r="26" s="2" customFormat="true" ht="15.75" hidden="false" customHeight="true" outlineLevel="0" collapsed="false">
      <c r="B26" s="2" t="s">
        <v>86</v>
      </c>
    </row>
    <row r="27" s="2" customFormat="true" ht="15.75" hidden="false" customHeight="true" outlineLevel="0" collapsed="false">
      <c r="B27" s="2" t="s">
        <v>87</v>
      </c>
    </row>
    <row r="29" s="2" customFormat="true" ht="15.75" hidden="false" customHeight="true" outlineLevel="0" collapsed="false">
      <c r="B29" s="2" t="s">
        <v>88</v>
      </c>
    </row>
    <row r="30" s="2" customFormat="true" ht="15.75" hidden="false" customHeight="true" outlineLevel="0" collapsed="false">
      <c r="B30" s="2" t="s">
        <v>89</v>
      </c>
    </row>
    <row r="31" s="2" customFormat="true" ht="15.75" hidden="false" customHeight="true" outlineLevel="0" collapsed="false">
      <c r="B31" s="2" t="s">
        <v>90</v>
      </c>
    </row>
    <row r="32" s="2" customFormat="true" ht="15.75" hidden="false" customHeight="true" outlineLevel="0" collapsed="false">
      <c r="B32" s="2" t="s">
        <v>91</v>
      </c>
    </row>
    <row r="33" s="2" customFormat="true" ht="15.75" hidden="false" customHeight="true" outlineLevel="0" collapsed="false">
      <c r="B33" s="2" t="s">
        <v>92</v>
      </c>
    </row>
    <row r="34" s="2" customFormat="true" ht="15.75" hidden="false" customHeight="true" outlineLevel="0" collapsed="false">
      <c r="B34" s="2" t="s">
        <v>93</v>
      </c>
    </row>
    <row r="35" s="2" customFormat="true" ht="15.75" hidden="false" customHeight="true" outlineLevel="0" collapsed="false">
      <c r="B35" s="2" t="s">
        <v>94</v>
      </c>
    </row>
    <row r="36" s="2" customFormat="true" ht="15.75" hidden="false" customHeight="true" outlineLevel="0" collapsed="false">
      <c r="B36" s="2" t="s">
        <v>95</v>
      </c>
    </row>
    <row r="37" s="2" customFormat="true" ht="15.75" hidden="false" customHeight="true" outlineLevel="0" collapsed="false">
      <c r="B37" s="2" t="s">
        <v>96</v>
      </c>
    </row>
    <row r="38" s="2" customFormat="true" ht="15.75" hidden="false" customHeight="true" outlineLevel="0" collapsed="false">
      <c r="B38" s="2" t="s">
        <v>97</v>
      </c>
    </row>
  </sheetData>
  <mergeCells count="21">
    <mergeCell ref="A5:T5"/>
    <mergeCell ref="A7:T7"/>
    <mergeCell ref="A9:T9"/>
    <mergeCell ref="A10:T10"/>
    <mergeCell ref="A12:T12"/>
    <mergeCell ref="A13:T13"/>
    <mergeCell ref="A15:S15"/>
    <mergeCell ref="A16:T16"/>
    <mergeCell ref="A18:T18"/>
    <mergeCell ref="A20:A22"/>
    <mergeCell ref="B20:C21"/>
    <mergeCell ref="D20:D22"/>
    <mergeCell ref="E20:F21"/>
    <mergeCell ref="G20:H21"/>
    <mergeCell ref="I20:J21"/>
    <mergeCell ref="K20:K21"/>
    <mergeCell ref="L20:M21"/>
    <mergeCell ref="N20:O21"/>
    <mergeCell ref="P20:P21"/>
    <mergeCell ref="Q20:R20"/>
    <mergeCell ref="S20:T20"/>
  </mergeCells>
  <printOptions headings="false" gridLines="true" gridLinesSet="true" horizontalCentered="false" verticalCentered="false"/>
  <pageMargins left="0.7875" right="0.7875"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MK30"/>
  <sheetViews>
    <sheetView showFormulas="false" showGridLines="true" showRowColHeaders="true" showZeros="true" rightToLeft="false" tabSelected="false" showOutlineSymbols="true" defaultGridColor="true" view="normal" topLeftCell="F26" colorId="64" zoomScale="75" zoomScaleNormal="75" zoomScalePageLayoutView="100" workbookViewId="0">
      <selection pane="topLeft" activeCell="P35" activeCellId="0" sqref="P35"/>
    </sheetView>
  </sheetViews>
  <sheetFormatPr defaultColWidth="8.71484375" defaultRowHeight="15.75" zeroHeight="false" outlineLevelRow="0" outlineLevelCol="0"/>
  <cols>
    <col collapsed="false" customWidth="true" hidden="false" outlineLevel="0" max="1" min="1" style="2" width="8.42"/>
    <col collapsed="false" customWidth="true" hidden="false" outlineLevel="0" max="3" min="2" style="2" width="9.29"/>
    <col collapsed="false" customWidth="true" hidden="false" outlineLevel="0" max="4" min="4" style="2" width="21"/>
    <col collapsed="false" customWidth="true" hidden="false" outlineLevel="0" max="5" min="5" style="2" width="23.86"/>
    <col collapsed="false" customWidth="true" hidden="false" outlineLevel="0" max="9" min="6" style="2" width="8.42"/>
    <col collapsed="false" customWidth="true" hidden="false" outlineLevel="0" max="10" min="10" style="2" width="17.71"/>
    <col collapsed="false" customWidth="true" hidden="false" outlineLevel="0" max="12" min="11" style="2" width="9.14"/>
    <col collapsed="false" customWidth="true" hidden="false" outlineLevel="0" max="13" min="13" style="2" width="9.29"/>
    <col collapsed="false" customWidth="true" hidden="false" outlineLevel="0" max="14" min="14" style="2" width="12.15"/>
    <col collapsed="false" customWidth="true" hidden="false" outlineLevel="0" max="16" min="15" style="2" width="8.42"/>
    <col collapsed="false" customWidth="true" hidden="false" outlineLevel="0" max="18" min="17" style="2" width="9.86"/>
    <col collapsed="false" customWidth="true" hidden="false" outlineLevel="0" max="19" min="19" style="2" width="17.57"/>
    <col collapsed="false" customWidth="true" hidden="false" outlineLevel="0" max="20" min="20" style="2" width="19.29"/>
    <col collapsed="false" customWidth="true" hidden="false" outlineLevel="0" max="21" min="21" style="2" width="15"/>
    <col collapsed="false" customWidth="true" hidden="false" outlineLevel="0" max="22" min="22" style="2" width="11.43"/>
    <col collapsed="false" customWidth="true" hidden="false" outlineLevel="0" max="23" min="23" style="2" width="12.29"/>
    <col collapsed="false" customWidth="true" hidden="false" outlineLevel="0" max="24" min="24" style="2" width="33.14"/>
    <col collapsed="false" customWidth="true" hidden="false" outlineLevel="0" max="25" min="25" style="2" width="15.71"/>
    <col collapsed="false" customWidth="true" hidden="false" outlineLevel="0" max="26" min="26" style="2" width="21"/>
    <col collapsed="false" customWidth="true" hidden="false" outlineLevel="0" max="27" min="27" style="2" width="13.29"/>
    <col collapsed="false" customWidth="true" hidden="false" outlineLevel="0" max="1025" min="28" style="4" width="8.42"/>
  </cols>
  <sheetData>
    <row r="1" s="2" customFormat="true" ht="18.75" hidden="false" customHeight="true" outlineLevel="0" collapsed="false">
      <c r="AA1" s="27" t="s">
        <v>0</v>
      </c>
    </row>
    <row r="2" s="2" customFormat="true" ht="18.75" hidden="false" customHeight="true" outlineLevel="0" collapsed="false">
      <c r="AA2" s="27" t="s">
        <v>1</v>
      </c>
    </row>
    <row r="3" s="2" customFormat="true" ht="18.75" hidden="false" customHeight="true" outlineLevel="0" collapsed="false">
      <c r="AA3" s="27" t="s">
        <v>2</v>
      </c>
    </row>
    <row r="5" s="2" customFormat="true" ht="15.75" hidden="false" customHeight="true" outlineLevel="0" collapsed="false">
      <c r="A5" s="20" t="str">
        <f aca="false">'1. паспорт местоположение'!A5:C5</f>
        <v>Год раскрытия информации: 2024  год</v>
      </c>
      <c r="B5" s="20"/>
      <c r="C5" s="20"/>
      <c r="D5" s="20"/>
      <c r="E5" s="20"/>
      <c r="F5" s="20"/>
      <c r="G5" s="20"/>
      <c r="H5" s="20"/>
      <c r="I5" s="20"/>
      <c r="J5" s="20"/>
      <c r="K5" s="20"/>
      <c r="L5" s="20"/>
      <c r="M5" s="20"/>
      <c r="N5" s="20"/>
      <c r="O5" s="20"/>
      <c r="P5" s="20"/>
      <c r="Q5" s="20"/>
      <c r="R5" s="20"/>
      <c r="S5" s="20"/>
      <c r="T5" s="20"/>
      <c r="U5" s="20"/>
      <c r="V5" s="20"/>
      <c r="W5" s="20"/>
      <c r="X5" s="20"/>
      <c r="Y5" s="20"/>
      <c r="Z5" s="20"/>
      <c r="AA5" s="20"/>
    </row>
    <row r="6" s="28" customFormat="true" ht="15.75" hidden="false" customHeight="true" outlineLevel="0" collapsed="false"/>
    <row r="7" s="2" customFormat="true" ht="18.75" hidden="false" customHeight="true" outlineLevel="0" collapsed="false">
      <c r="A7" s="7" t="s">
        <v>4</v>
      </c>
      <c r="B7" s="7"/>
      <c r="C7" s="7"/>
      <c r="D7" s="7"/>
      <c r="E7" s="7"/>
      <c r="F7" s="7"/>
      <c r="G7" s="7"/>
      <c r="H7" s="7"/>
      <c r="I7" s="7"/>
      <c r="J7" s="7"/>
      <c r="K7" s="7"/>
      <c r="L7" s="7"/>
      <c r="M7" s="7"/>
      <c r="N7" s="7"/>
      <c r="O7" s="7"/>
      <c r="P7" s="7"/>
      <c r="Q7" s="7"/>
      <c r="R7" s="7"/>
      <c r="S7" s="7"/>
      <c r="T7" s="7"/>
      <c r="U7" s="7"/>
      <c r="V7" s="7"/>
      <c r="W7" s="7"/>
      <c r="X7" s="7"/>
      <c r="Y7" s="7"/>
      <c r="Z7" s="7"/>
      <c r="AA7" s="7"/>
    </row>
    <row r="8" s="28" customFormat="true" ht="15.75" hidden="false" customHeight="true" outlineLevel="0" collapsed="false"/>
    <row r="9" s="2" customFormat="true" ht="15.75" hidden="false" customHeight="true" outlineLevel="0" collapsed="false">
      <c r="A9" s="8" t="s">
        <v>5</v>
      </c>
      <c r="B9" s="8"/>
      <c r="C9" s="8"/>
      <c r="D9" s="8"/>
      <c r="E9" s="8"/>
      <c r="F9" s="8"/>
      <c r="G9" s="8"/>
      <c r="H9" s="8"/>
      <c r="I9" s="8"/>
      <c r="J9" s="8"/>
      <c r="K9" s="8"/>
      <c r="L9" s="8"/>
      <c r="M9" s="8"/>
      <c r="N9" s="8"/>
      <c r="O9" s="8"/>
      <c r="P9" s="8"/>
      <c r="Q9" s="8"/>
      <c r="R9" s="8"/>
      <c r="S9" s="8"/>
      <c r="T9" s="8"/>
      <c r="U9" s="8"/>
      <c r="V9" s="8"/>
      <c r="W9" s="8"/>
      <c r="X9" s="8"/>
      <c r="Y9" s="8"/>
      <c r="Z9" s="8"/>
      <c r="AA9" s="8"/>
    </row>
    <row r="10" s="2" customFormat="true" ht="15.75" hidden="false" customHeight="true" outlineLevel="0" collapsed="false">
      <c r="A10" s="9" t="s">
        <v>6</v>
      </c>
      <c r="B10" s="9"/>
      <c r="C10" s="9"/>
      <c r="D10" s="9"/>
      <c r="E10" s="9"/>
      <c r="F10" s="9"/>
      <c r="G10" s="9"/>
      <c r="H10" s="9"/>
      <c r="I10" s="9"/>
      <c r="J10" s="9"/>
      <c r="K10" s="9"/>
      <c r="L10" s="9"/>
      <c r="M10" s="9"/>
      <c r="N10" s="9"/>
      <c r="O10" s="9"/>
      <c r="P10" s="9"/>
      <c r="Q10" s="9"/>
      <c r="R10" s="9"/>
      <c r="S10" s="9"/>
      <c r="T10" s="9"/>
      <c r="U10" s="9"/>
      <c r="V10" s="9"/>
      <c r="W10" s="9"/>
      <c r="X10" s="9"/>
      <c r="Y10" s="9"/>
      <c r="Z10" s="9"/>
      <c r="AA10" s="9"/>
    </row>
    <row r="11" s="28" customFormat="true" ht="15.75" hidden="false" customHeight="true" outlineLevel="0" collapsed="false"/>
    <row r="12" s="2" customFormat="true" ht="15.75" hidden="false" customHeight="true" outlineLevel="0" collapsed="false">
      <c r="A12" s="8" t="str">
        <f aca="false">'1. паспорт местоположение'!A12:C12</f>
        <v>L_0200000051</v>
      </c>
      <c r="B12" s="8"/>
      <c r="C12" s="8"/>
      <c r="D12" s="8"/>
      <c r="E12" s="8"/>
      <c r="F12" s="8"/>
      <c r="G12" s="8"/>
      <c r="H12" s="8"/>
      <c r="I12" s="8"/>
      <c r="J12" s="8"/>
      <c r="K12" s="8"/>
      <c r="L12" s="8"/>
      <c r="M12" s="8"/>
      <c r="N12" s="8"/>
      <c r="O12" s="8"/>
      <c r="P12" s="8"/>
      <c r="Q12" s="8"/>
      <c r="R12" s="8"/>
      <c r="S12" s="8"/>
      <c r="T12" s="8"/>
      <c r="U12" s="8"/>
      <c r="V12" s="8"/>
      <c r="W12" s="8"/>
      <c r="X12" s="8"/>
      <c r="Y12" s="8"/>
      <c r="Z12" s="8"/>
      <c r="AA12" s="8"/>
    </row>
    <row r="13" s="2" customFormat="true" ht="15.75" hidden="false" customHeight="true" outlineLevel="0" collapsed="false">
      <c r="A13" s="9" t="s">
        <v>8</v>
      </c>
      <c r="B13" s="9"/>
      <c r="C13" s="9"/>
      <c r="D13" s="9"/>
      <c r="E13" s="9"/>
      <c r="F13" s="9"/>
      <c r="G13" s="9"/>
      <c r="H13" s="9"/>
      <c r="I13" s="9"/>
      <c r="J13" s="9"/>
      <c r="K13" s="9"/>
      <c r="L13" s="9"/>
      <c r="M13" s="9"/>
      <c r="N13" s="9"/>
      <c r="O13" s="9"/>
      <c r="P13" s="9"/>
      <c r="Q13" s="9"/>
      <c r="R13" s="9"/>
      <c r="S13" s="9"/>
      <c r="T13" s="9"/>
      <c r="U13" s="9"/>
      <c r="V13" s="9"/>
      <c r="W13" s="9"/>
      <c r="X13" s="9"/>
      <c r="Y13" s="9"/>
      <c r="Z13" s="9"/>
      <c r="AA13" s="9"/>
    </row>
    <row r="14" s="28" customFormat="true" ht="15.75" hidden="false" customHeight="true" outlineLevel="0" collapsed="false"/>
    <row r="15" s="2" customFormat="true" ht="15.75" hidden="false" customHeight="true" outlineLevel="0" collapsed="false">
      <c r="A15" s="8" t="str">
        <f aca="false">'1. паспорт местоположение'!A15:C15</f>
        <v>«Реконструкция ВЛ-0,4кВ от ТП-051 ул. Каскадная, ул. Орская г. Ростов-на-Дону»</v>
      </c>
      <c r="B15" s="8"/>
      <c r="C15" s="8"/>
      <c r="D15" s="8"/>
      <c r="E15" s="8"/>
      <c r="F15" s="8"/>
      <c r="G15" s="8"/>
      <c r="H15" s="8"/>
      <c r="I15" s="8"/>
      <c r="J15" s="8"/>
      <c r="K15" s="8"/>
      <c r="L15" s="8"/>
      <c r="M15" s="8"/>
      <c r="N15" s="8"/>
      <c r="O15" s="8"/>
      <c r="P15" s="8"/>
      <c r="Q15" s="8"/>
      <c r="R15" s="8"/>
      <c r="S15" s="8"/>
      <c r="T15" s="8"/>
      <c r="U15" s="8"/>
      <c r="V15" s="8"/>
      <c r="W15" s="8"/>
      <c r="X15" s="8"/>
      <c r="Y15" s="8"/>
      <c r="Z15" s="8"/>
      <c r="AA15" s="8"/>
    </row>
    <row r="16" s="2" customFormat="true" ht="15.75" hidden="false" customHeight="true" outlineLevel="0" collapsed="false">
      <c r="A16" s="9" t="s">
        <v>10</v>
      </c>
      <c r="B16" s="9"/>
      <c r="C16" s="9"/>
      <c r="D16" s="9"/>
      <c r="E16" s="9"/>
      <c r="F16" s="9"/>
      <c r="G16" s="9"/>
      <c r="H16" s="9"/>
      <c r="I16" s="9"/>
      <c r="J16" s="9"/>
      <c r="K16" s="9"/>
      <c r="L16" s="9"/>
      <c r="M16" s="9"/>
      <c r="N16" s="9"/>
      <c r="O16" s="9"/>
      <c r="P16" s="9"/>
      <c r="Q16" s="9"/>
      <c r="R16" s="9"/>
      <c r="S16" s="9"/>
      <c r="T16" s="9"/>
      <c r="U16" s="9"/>
      <c r="V16" s="9"/>
      <c r="W16" s="9"/>
      <c r="X16" s="9"/>
      <c r="Y16" s="9"/>
      <c r="Z16" s="9"/>
      <c r="AA16" s="9"/>
    </row>
    <row r="17" s="28" customFormat="true" ht="15.75" hidden="false" customHeight="true" outlineLevel="0" collapsed="false"/>
    <row r="18" s="28" customFormat="true" ht="15.75" hidden="false" customHeight="true" outlineLevel="0" collapsed="false"/>
    <row r="19" s="2" customFormat="true" ht="18.75" hidden="false" customHeight="true" outlineLevel="0" collapsed="false">
      <c r="A19" s="29" t="s">
        <v>98</v>
      </c>
      <c r="B19" s="29"/>
      <c r="C19" s="29"/>
      <c r="D19" s="29"/>
      <c r="E19" s="29"/>
      <c r="F19" s="29"/>
      <c r="G19" s="29"/>
      <c r="H19" s="29"/>
      <c r="I19" s="29"/>
      <c r="J19" s="29"/>
      <c r="K19" s="29"/>
      <c r="L19" s="29"/>
      <c r="M19" s="29"/>
      <c r="N19" s="29"/>
      <c r="O19" s="29"/>
      <c r="P19" s="29"/>
      <c r="Q19" s="29"/>
      <c r="R19" s="29"/>
      <c r="S19" s="29"/>
      <c r="T19" s="29"/>
      <c r="U19" s="29"/>
      <c r="V19" s="29"/>
      <c r="W19" s="29"/>
      <c r="X19" s="29"/>
      <c r="Y19" s="29"/>
      <c r="Z19" s="29"/>
      <c r="AA19" s="29"/>
    </row>
    <row r="21" s="2" customFormat="true" ht="60" hidden="false" customHeight="true" outlineLevel="0" collapsed="false">
      <c r="A21" s="23" t="s">
        <v>12</v>
      </c>
      <c r="B21" s="23" t="s">
        <v>99</v>
      </c>
      <c r="C21" s="23"/>
      <c r="D21" s="23" t="s">
        <v>100</v>
      </c>
      <c r="E21" s="23"/>
      <c r="F21" s="23" t="s">
        <v>57</v>
      </c>
      <c r="G21" s="23"/>
      <c r="H21" s="23"/>
      <c r="I21" s="23"/>
      <c r="J21" s="23" t="s">
        <v>101</v>
      </c>
      <c r="K21" s="23" t="s">
        <v>102</v>
      </c>
      <c r="L21" s="23"/>
      <c r="M21" s="23" t="s">
        <v>103</v>
      </c>
      <c r="N21" s="23"/>
      <c r="O21" s="23" t="s">
        <v>104</v>
      </c>
      <c r="P21" s="23"/>
      <c r="Q21" s="23" t="s">
        <v>105</v>
      </c>
      <c r="R21" s="23"/>
      <c r="S21" s="23" t="s">
        <v>106</v>
      </c>
      <c r="T21" s="23" t="s">
        <v>107</v>
      </c>
      <c r="U21" s="23" t="s">
        <v>108</v>
      </c>
      <c r="V21" s="23" t="s">
        <v>109</v>
      </c>
      <c r="W21" s="23"/>
      <c r="X21" s="23" t="s">
        <v>78</v>
      </c>
      <c r="Y21" s="23"/>
      <c r="Z21" s="23" t="s">
        <v>110</v>
      </c>
      <c r="AA21" s="23"/>
    </row>
    <row r="22" s="2" customFormat="true" ht="105.75" hidden="false" customHeight="true" outlineLevel="0" collapsed="false">
      <c r="A22" s="23"/>
      <c r="B22" s="23"/>
      <c r="C22" s="23"/>
      <c r="D22" s="23"/>
      <c r="E22" s="23"/>
      <c r="F22" s="23" t="s">
        <v>111</v>
      </c>
      <c r="G22" s="23"/>
      <c r="H22" s="23" t="s">
        <v>112</v>
      </c>
      <c r="I22" s="23"/>
      <c r="J22" s="23"/>
      <c r="K22" s="23"/>
      <c r="L22" s="23"/>
      <c r="M22" s="23"/>
      <c r="N22" s="23"/>
      <c r="O22" s="23"/>
      <c r="P22" s="23"/>
      <c r="Q22" s="23"/>
      <c r="R22" s="23"/>
      <c r="S22" s="23"/>
      <c r="T22" s="23"/>
      <c r="U22" s="23"/>
      <c r="V22" s="23"/>
      <c r="W22" s="23"/>
      <c r="X22" s="23" t="s">
        <v>80</v>
      </c>
      <c r="Y22" s="23" t="s">
        <v>81</v>
      </c>
      <c r="Z22" s="23" t="s">
        <v>82</v>
      </c>
      <c r="AA22" s="23" t="s">
        <v>83</v>
      </c>
    </row>
    <row r="23" s="2" customFormat="true" ht="15.75" hidden="false" customHeight="true" outlineLevel="0" collapsed="false">
      <c r="A23" s="23"/>
      <c r="B23" s="23" t="s">
        <v>84</v>
      </c>
      <c r="C23" s="23" t="s">
        <v>85</v>
      </c>
      <c r="D23" s="23" t="s">
        <v>84</v>
      </c>
      <c r="E23" s="23" t="s">
        <v>85</v>
      </c>
      <c r="F23" s="23" t="s">
        <v>84</v>
      </c>
      <c r="G23" s="23" t="s">
        <v>85</v>
      </c>
      <c r="H23" s="23" t="s">
        <v>84</v>
      </c>
      <c r="I23" s="23" t="s">
        <v>85</v>
      </c>
      <c r="J23" s="23" t="s">
        <v>84</v>
      </c>
      <c r="K23" s="23" t="s">
        <v>84</v>
      </c>
      <c r="L23" s="23" t="s">
        <v>85</v>
      </c>
      <c r="M23" s="23" t="s">
        <v>84</v>
      </c>
      <c r="N23" s="23" t="s">
        <v>85</v>
      </c>
      <c r="O23" s="23" t="s">
        <v>84</v>
      </c>
      <c r="P23" s="23" t="s">
        <v>85</v>
      </c>
      <c r="Q23" s="23" t="s">
        <v>84</v>
      </c>
      <c r="R23" s="23" t="s">
        <v>85</v>
      </c>
      <c r="S23" s="23" t="s">
        <v>84</v>
      </c>
      <c r="T23" s="23" t="s">
        <v>84</v>
      </c>
      <c r="U23" s="23" t="s">
        <v>84</v>
      </c>
      <c r="V23" s="23" t="s">
        <v>84</v>
      </c>
      <c r="W23" s="23" t="s">
        <v>85</v>
      </c>
      <c r="X23" s="23" t="s">
        <v>84</v>
      </c>
      <c r="Y23" s="23" t="s">
        <v>84</v>
      </c>
      <c r="Z23" s="23" t="s">
        <v>84</v>
      </c>
      <c r="AA23" s="23" t="s">
        <v>84</v>
      </c>
    </row>
    <row r="24" s="31" customFormat="true" ht="15.75" hidden="false" customHeight="true" outlineLevel="0" collapsed="false">
      <c r="A24" s="30" t="n">
        <v>1</v>
      </c>
      <c r="B24" s="30" t="n">
        <v>2</v>
      </c>
      <c r="C24" s="30" t="n">
        <v>3</v>
      </c>
      <c r="D24" s="30" t="n">
        <v>4</v>
      </c>
      <c r="E24" s="30" t="n">
        <v>5</v>
      </c>
      <c r="F24" s="30" t="n">
        <v>6</v>
      </c>
      <c r="G24" s="30" t="n">
        <v>7</v>
      </c>
      <c r="H24" s="30" t="n">
        <v>8</v>
      </c>
      <c r="I24" s="30" t="n">
        <v>9</v>
      </c>
      <c r="J24" s="30" t="n">
        <v>10</v>
      </c>
      <c r="K24" s="30" t="n">
        <v>11</v>
      </c>
      <c r="L24" s="30" t="n">
        <v>12</v>
      </c>
      <c r="M24" s="30" t="n">
        <v>13</v>
      </c>
      <c r="N24" s="30" t="n">
        <v>14</v>
      </c>
      <c r="O24" s="30" t="n">
        <v>15</v>
      </c>
      <c r="P24" s="30" t="n">
        <v>16</v>
      </c>
      <c r="Q24" s="30" t="n">
        <v>19</v>
      </c>
      <c r="R24" s="30" t="n">
        <v>20</v>
      </c>
      <c r="S24" s="30" t="n">
        <v>21</v>
      </c>
      <c r="T24" s="30" t="n">
        <v>22</v>
      </c>
      <c r="U24" s="30" t="n">
        <v>23</v>
      </c>
      <c r="V24" s="30" t="n">
        <v>24</v>
      </c>
      <c r="W24" s="30" t="n">
        <v>25</v>
      </c>
      <c r="X24" s="30" t="n">
        <v>26</v>
      </c>
      <c r="Y24" s="30" t="n">
        <v>27</v>
      </c>
      <c r="Z24" s="30" t="n">
        <v>28</v>
      </c>
      <c r="AA24" s="30" t="n">
        <v>29</v>
      </c>
    </row>
    <row r="25" s="2" customFormat="true" ht="68.25" hidden="false" customHeight="true" outlineLevel="0" collapsed="false">
      <c r="A25" s="15" t="n">
        <v>1</v>
      </c>
      <c r="B25" s="12" t="s">
        <v>113</v>
      </c>
      <c r="C25" s="12" t="s">
        <v>113</v>
      </c>
      <c r="D25" s="12" t="s">
        <v>114</v>
      </c>
      <c r="E25" s="12" t="s">
        <v>114</v>
      </c>
      <c r="F25" s="12" t="n">
        <v>0.4</v>
      </c>
      <c r="G25" s="12" t="n">
        <v>0.4</v>
      </c>
      <c r="H25" s="12" t="n">
        <v>0.4</v>
      </c>
      <c r="I25" s="12" t="n">
        <v>0.4</v>
      </c>
      <c r="J25" s="12" t="s">
        <v>35</v>
      </c>
      <c r="K25" s="12" t="s">
        <v>115</v>
      </c>
      <c r="L25" s="12" t="s">
        <v>115</v>
      </c>
      <c r="M25" s="12" t="s">
        <v>116</v>
      </c>
      <c r="N25" s="12" t="s">
        <v>117</v>
      </c>
      <c r="O25" s="12" t="s">
        <v>118</v>
      </c>
      <c r="P25" s="12" t="s">
        <v>118</v>
      </c>
      <c r="Q25" s="32" t="n">
        <v>0.63</v>
      </c>
      <c r="R25" s="32" t="n">
        <v>4.195</v>
      </c>
      <c r="S25" s="12" t="s">
        <v>35</v>
      </c>
      <c r="T25" s="12" t="s">
        <v>35</v>
      </c>
      <c r="U25" s="12" t="s">
        <v>35</v>
      </c>
      <c r="V25" s="12" t="s">
        <v>119</v>
      </c>
      <c r="W25" s="12" t="s">
        <v>120</v>
      </c>
      <c r="X25" s="12" t="s">
        <v>121</v>
      </c>
      <c r="Y25" s="12" t="s">
        <v>122</v>
      </c>
      <c r="Z25" s="12" t="s">
        <v>35</v>
      </c>
      <c r="AA25" s="12" t="s">
        <v>35</v>
      </c>
    </row>
    <row r="26" customFormat="false" ht="94.5" hidden="false" customHeight="false" outlineLevel="0" collapsed="false">
      <c r="A26" s="15"/>
      <c r="B26" s="15"/>
      <c r="C26" s="15"/>
      <c r="D26" s="15"/>
      <c r="E26" s="15"/>
      <c r="F26" s="15"/>
      <c r="G26" s="15"/>
      <c r="H26" s="15"/>
      <c r="I26" s="15"/>
      <c r="J26" s="15"/>
      <c r="K26" s="15"/>
      <c r="L26" s="15"/>
      <c r="M26" s="15"/>
      <c r="N26" s="12" t="s">
        <v>123</v>
      </c>
      <c r="O26" s="12"/>
      <c r="P26" s="12"/>
      <c r="Q26" s="12" t="s">
        <v>35</v>
      </c>
      <c r="R26" s="32" t="n">
        <v>2.93</v>
      </c>
      <c r="S26" s="12"/>
      <c r="T26" s="12"/>
      <c r="U26" s="12"/>
      <c r="V26" s="12"/>
      <c r="W26" s="12"/>
      <c r="X26" s="12"/>
      <c r="Y26" s="12"/>
      <c r="Z26" s="12"/>
      <c r="AA26" s="12"/>
    </row>
    <row r="27" s="2" customFormat="true" ht="126.75" hidden="false" customHeight="true" outlineLevel="0" collapsed="false">
      <c r="A27" s="15" t="n">
        <v>2</v>
      </c>
      <c r="B27" s="12" t="s">
        <v>113</v>
      </c>
      <c r="C27" s="12" t="s">
        <v>113</v>
      </c>
      <c r="D27" s="12" t="s">
        <v>114</v>
      </c>
      <c r="E27" s="12" t="s">
        <v>124</v>
      </c>
      <c r="F27" s="12" t="n">
        <v>0.4</v>
      </c>
      <c r="G27" s="12" t="n">
        <v>0.4</v>
      </c>
      <c r="H27" s="12" t="n">
        <v>0.4</v>
      </c>
      <c r="I27" s="12" t="n">
        <v>0.4</v>
      </c>
      <c r="J27" s="12" t="s">
        <v>35</v>
      </c>
      <c r="K27" s="12" t="s">
        <v>115</v>
      </c>
      <c r="L27" s="12" t="s">
        <v>115</v>
      </c>
      <c r="M27" s="12" t="s">
        <v>116</v>
      </c>
      <c r="N27" s="12" t="s">
        <v>125</v>
      </c>
      <c r="O27" s="12" t="s">
        <v>118</v>
      </c>
      <c r="P27" s="12" t="s">
        <v>118</v>
      </c>
      <c r="Q27" s="32" t="n">
        <v>0.1</v>
      </c>
      <c r="R27" s="32" t="n">
        <v>5.714</v>
      </c>
      <c r="S27" s="12" t="s">
        <v>35</v>
      </c>
      <c r="T27" s="12" t="s">
        <v>35</v>
      </c>
      <c r="U27" s="12" t="s">
        <v>35</v>
      </c>
      <c r="V27" s="12" t="s">
        <v>119</v>
      </c>
      <c r="W27" s="12" t="s">
        <v>120</v>
      </c>
      <c r="X27" s="12" t="s">
        <v>126</v>
      </c>
      <c r="Y27" s="12" t="s">
        <v>122</v>
      </c>
      <c r="Z27" s="12" t="s">
        <v>35</v>
      </c>
      <c r="AA27" s="12" t="s">
        <v>35</v>
      </c>
    </row>
    <row r="28" s="2" customFormat="true" ht="126.75" hidden="false" customHeight="true" outlineLevel="0" collapsed="false">
      <c r="A28" s="15"/>
      <c r="B28" s="12"/>
      <c r="C28" s="12"/>
      <c r="D28" s="12"/>
      <c r="E28" s="12"/>
      <c r="F28" s="12"/>
      <c r="G28" s="12"/>
      <c r="H28" s="12"/>
      <c r="I28" s="12"/>
      <c r="J28" s="12"/>
      <c r="K28" s="12"/>
      <c r="L28" s="12"/>
      <c r="M28" s="12"/>
      <c r="N28" s="12" t="s">
        <v>123</v>
      </c>
      <c r="O28" s="12"/>
      <c r="P28" s="12"/>
      <c r="Q28" s="12" t="s">
        <v>35</v>
      </c>
      <c r="R28" s="32" t="n">
        <v>6.12</v>
      </c>
      <c r="S28" s="12"/>
      <c r="T28" s="12"/>
      <c r="U28" s="12"/>
      <c r="V28" s="12"/>
      <c r="W28" s="12"/>
      <c r="X28" s="12"/>
      <c r="Y28" s="12"/>
      <c r="Z28" s="12"/>
      <c r="AA28" s="12"/>
    </row>
    <row r="29" customFormat="false" ht="126.75" hidden="false" customHeight="true" outlineLevel="0" collapsed="false">
      <c r="A29" s="15" t="n">
        <v>3</v>
      </c>
      <c r="B29" s="12" t="s">
        <v>113</v>
      </c>
      <c r="C29" s="12" t="s">
        <v>113</v>
      </c>
      <c r="D29" s="12" t="s">
        <v>114</v>
      </c>
      <c r="E29" s="12" t="s">
        <v>127</v>
      </c>
      <c r="F29" s="12" t="n">
        <v>0.4</v>
      </c>
      <c r="G29" s="12" t="n">
        <v>0.4</v>
      </c>
      <c r="H29" s="12" t="n">
        <v>0.4</v>
      </c>
      <c r="I29" s="12" t="n">
        <v>0.4</v>
      </c>
      <c r="J29" s="12" t="s">
        <v>35</v>
      </c>
      <c r="K29" s="12" t="s">
        <v>115</v>
      </c>
      <c r="L29" s="12" t="s">
        <v>115</v>
      </c>
      <c r="M29" s="12" t="s">
        <v>116</v>
      </c>
      <c r="N29" s="12" t="s">
        <v>125</v>
      </c>
      <c r="O29" s="12" t="s">
        <v>118</v>
      </c>
      <c r="P29" s="12" t="s">
        <v>118</v>
      </c>
      <c r="Q29" s="32" t="n">
        <v>0.1</v>
      </c>
      <c r="R29" s="32" t="n">
        <v>1.272</v>
      </c>
      <c r="S29" s="12" t="s">
        <v>35</v>
      </c>
      <c r="T29" s="12" t="s">
        <v>35</v>
      </c>
      <c r="U29" s="12" t="s">
        <v>35</v>
      </c>
      <c r="V29" s="12" t="s">
        <v>119</v>
      </c>
      <c r="W29" s="12" t="s">
        <v>120</v>
      </c>
      <c r="X29" s="12" t="s">
        <v>128</v>
      </c>
      <c r="Y29" s="12" t="s">
        <v>122</v>
      </c>
      <c r="Z29" s="12" t="s">
        <v>35</v>
      </c>
      <c r="AA29" s="12" t="s">
        <v>35</v>
      </c>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2"/>
      <c r="NI29" s="2"/>
      <c r="NJ29" s="2"/>
      <c r="NK29" s="2"/>
      <c r="NL29" s="2"/>
      <c r="NM29" s="2"/>
      <c r="NN29" s="2"/>
      <c r="NO29" s="2"/>
      <c r="NP29" s="2"/>
      <c r="NQ29" s="2"/>
      <c r="NR29" s="2"/>
      <c r="NS29" s="2"/>
      <c r="NT29" s="2"/>
      <c r="NU29" s="2"/>
      <c r="NV29" s="2"/>
      <c r="NW29" s="2"/>
      <c r="NX29" s="2"/>
      <c r="NY29" s="2"/>
      <c r="NZ29" s="2"/>
      <c r="OA29" s="2"/>
      <c r="OB29" s="2"/>
      <c r="OC29" s="2"/>
      <c r="OD29" s="2"/>
      <c r="OE29" s="2"/>
      <c r="OF29" s="2"/>
      <c r="OG29" s="2"/>
      <c r="OH29" s="2"/>
      <c r="OI29" s="2"/>
      <c r="OJ29" s="2"/>
      <c r="OK29" s="2"/>
      <c r="OL29" s="2"/>
      <c r="OM29" s="2"/>
      <c r="ON29" s="2"/>
      <c r="OO29" s="2"/>
      <c r="OP29" s="2"/>
      <c r="OQ29" s="2"/>
      <c r="OR29" s="2"/>
      <c r="OS29" s="2"/>
      <c r="OT29" s="2"/>
      <c r="OU29" s="2"/>
      <c r="OV29" s="2"/>
      <c r="OW29" s="2"/>
      <c r="OX29" s="2"/>
      <c r="OY29" s="2"/>
      <c r="OZ29" s="2"/>
      <c r="PA29" s="2"/>
      <c r="PB29" s="2"/>
      <c r="PC29" s="2"/>
      <c r="PD29" s="2"/>
      <c r="PE29" s="2"/>
      <c r="PF29" s="2"/>
      <c r="PG29" s="2"/>
      <c r="PH29" s="2"/>
      <c r="PI29" s="2"/>
      <c r="PJ29" s="2"/>
      <c r="PK29" s="2"/>
      <c r="PL29" s="2"/>
      <c r="PM29" s="2"/>
      <c r="PN29" s="2"/>
      <c r="PO29" s="2"/>
      <c r="PP29" s="2"/>
      <c r="PQ29" s="2"/>
      <c r="PR29" s="2"/>
      <c r="PS29" s="2"/>
      <c r="PT29" s="2"/>
      <c r="PU29" s="2"/>
      <c r="PV29" s="2"/>
      <c r="PW29" s="2"/>
      <c r="PX29" s="2"/>
      <c r="PY29" s="2"/>
      <c r="PZ29" s="2"/>
      <c r="QA29" s="2"/>
      <c r="QB29" s="2"/>
      <c r="QC29" s="2"/>
      <c r="QD29" s="2"/>
      <c r="QE29" s="2"/>
      <c r="QF29" s="2"/>
      <c r="QG29" s="2"/>
      <c r="QH29" s="2"/>
      <c r="QI29" s="2"/>
      <c r="QJ29" s="2"/>
      <c r="QK29" s="2"/>
      <c r="QL29" s="2"/>
      <c r="QM29" s="2"/>
      <c r="QN29" s="2"/>
      <c r="QO29" s="2"/>
      <c r="QP29" s="2"/>
      <c r="QQ29" s="2"/>
      <c r="QR29" s="2"/>
      <c r="QS29" s="2"/>
      <c r="QT29" s="2"/>
      <c r="QU29" s="2"/>
      <c r="QV29" s="2"/>
      <c r="QW29" s="2"/>
      <c r="QX29" s="2"/>
      <c r="QY29" s="2"/>
      <c r="QZ29" s="2"/>
      <c r="RA29" s="2"/>
      <c r="RB29" s="2"/>
      <c r="RC29" s="2"/>
      <c r="RD29" s="2"/>
      <c r="RE29" s="2"/>
      <c r="RF29" s="2"/>
      <c r="RG29" s="2"/>
      <c r="RH29" s="2"/>
      <c r="RI29" s="2"/>
      <c r="RJ29" s="2"/>
      <c r="RK29" s="2"/>
      <c r="RL29" s="2"/>
      <c r="RM29" s="2"/>
      <c r="RN29" s="2"/>
      <c r="RO29" s="2"/>
      <c r="RP29" s="2"/>
      <c r="RQ29" s="2"/>
      <c r="RR29" s="2"/>
      <c r="RS29" s="2"/>
      <c r="RT29" s="2"/>
      <c r="RU29" s="2"/>
      <c r="RV29" s="2"/>
      <c r="RW29" s="2"/>
      <c r="RX29" s="2"/>
      <c r="RY29" s="2"/>
      <c r="RZ29" s="2"/>
      <c r="SA29" s="2"/>
      <c r="SB29" s="2"/>
      <c r="SC29" s="2"/>
      <c r="SD29" s="2"/>
      <c r="SE29" s="2"/>
      <c r="SF29" s="2"/>
      <c r="SG29" s="2"/>
      <c r="SH29" s="2"/>
      <c r="SI29" s="2"/>
      <c r="SJ29" s="2"/>
      <c r="SK29" s="2"/>
      <c r="SL29" s="2"/>
      <c r="SM29" s="2"/>
      <c r="SN29" s="2"/>
      <c r="SO29" s="2"/>
      <c r="SP29" s="2"/>
      <c r="SQ29" s="2"/>
      <c r="SR29" s="2"/>
      <c r="SS29" s="2"/>
      <c r="ST29" s="2"/>
      <c r="SU29" s="2"/>
      <c r="SV29" s="2"/>
      <c r="SW29" s="2"/>
      <c r="SX29" s="2"/>
      <c r="SY29" s="2"/>
      <c r="SZ29" s="2"/>
      <c r="TA29" s="2"/>
      <c r="TB29" s="2"/>
      <c r="TC29" s="2"/>
      <c r="TD29" s="2"/>
      <c r="TE29" s="2"/>
      <c r="TF29" s="2"/>
      <c r="TG29" s="2"/>
      <c r="TH29" s="2"/>
      <c r="TI29" s="2"/>
      <c r="TJ29" s="2"/>
      <c r="TK29" s="2"/>
      <c r="TL29" s="2"/>
      <c r="TM29" s="2"/>
      <c r="TN29" s="2"/>
      <c r="TO29" s="2"/>
      <c r="TP29" s="2"/>
      <c r="TQ29" s="2"/>
      <c r="TR29" s="2"/>
      <c r="TS29" s="2"/>
      <c r="TT29" s="2"/>
      <c r="TU29" s="2"/>
      <c r="TV29" s="2"/>
      <c r="TW29" s="2"/>
      <c r="TX29" s="2"/>
      <c r="TY29" s="2"/>
      <c r="TZ29" s="2"/>
      <c r="UA29" s="2"/>
      <c r="UB29" s="2"/>
      <c r="UC29" s="2"/>
      <c r="UD29" s="2"/>
      <c r="UE29" s="2"/>
      <c r="UF29" s="2"/>
      <c r="UG29" s="2"/>
      <c r="UH29" s="2"/>
      <c r="UI29" s="2"/>
      <c r="UJ29" s="2"/>
      <c r="UK29" s="2"/>
      <c r="UL29" s="2"/>
      <c r="UM29" s="2"/>
      <c r="UN29" s="2"/>
      <c r="UO29" s="2"/>
      <c r="UP29" s="2"/>
      <c r="UQ29" s="2"/>
      <c r="UR29" s="2"/>
      <c r="US29" s="2"/>
      <c r="UT29" s="2"/>
      <c r="UU29" s="2"/>
      <c r="UV29" s="2"/>
      <c r="UW29" s="2"/>
      <c r="UX29" s="2"/>
      <c r="UY29" s="2"/>
      <c r="UZ29" s="2"/>
      <c r="VA29" s="2"/>
      <c r="VB29" s="2"/>
      <c r="VC29" s="2"/>
      <c r="VD29" s="2"/>
      <c r="VE29" s="2"/>
      <c r="VF29" s="2"/>
      <c r="VG29" s="2"/>
      <c r="VH29" s="2"/>
      <c r="VI29" s="2"/>
      <c r="VJ29" s="2"/>
      <c r="VK29" s="2"/>
      <c r="VL29" s="2"/>
      <c r="VM29" s="2"/>
      <c r="VN29" s="2"/>
      <c r="VO29" s="2"/>
      <c r="VP29" s="2"/>
      <c r="VQ29" s="2"/>
      <c r="VR29" s="2"/>
      <c r="VS29" s="2"/>
      <c r="VT29" s="2"/>
      <c r="VU29" s="2"/>
      <c r="VV29" s="2"/>
      <c r="VW29" s="2"/>
      <c r="VX29" s="2"/>
      <c r="VY29" s="2"/>
      <c r="VZ29" s="2"/>
      <c r="WA29" s="2"/>
      <c r="WB29" s="2"/>
      <c r="WC29" s="2"/>
      <c r="WD29" s="2"/>
      <c r="WE29" s="2"/>
      <c r="WF29" s="2"/>
      <c r="WG29" s="2"/>
      <c r="WH29" s="2"/>
      <c r="WI29" s="2"/>
      <c r="WJ29" s="2"/>
      <c r="WK29" s="2"/>
      <c r="WL29" s="2"/>
      <c r="WM29" s="2"/>
      <c r="WN29" s="2"/>
      <c r="WO29" s="2"/>
      <c r="WP29" s="2"/>
      <c r="WQ29" s="2"/>
      <c r="WR29" s="2"/>
      <c r="WS29" s="2"/>
      <c r="WT29" s="2"/>
      <c r="WU29" s="2"/>
      <c r="WV29" s="2"/>
      <c r="WW29" s="2"/>
      <c r="WX29" s="2"/>
      <c r="WY29" s="2"/>
      <c r="WZ29" s="2"/>
      <c r="XA29" s="2"/>
      <c r="XB29" s="2"/>
      <c r="XC29" s="2"/>
      <c r="XD29" s="2"/>
      <c r="XE29" s="2"/>
      <c r="XF29" s="2"/>
      <c r="XG29" s="2"/>
      <c r="XH29" s="2"/>
      <c r="XI29" s="2"/>
      <c r="XJ29" s="2"/>
      <c r="XK29" s="2"/>
      <c r="XL29" s="2"/>
      <c r="XM29" s="2"/>
      <c r="XN29" s="2"/>
      <c r="XO29" s="2"/>
      <c r="XP29" s="2"/>
      <c r="XQ29" s="2"/>
      <c r="XR29" s="2"/>
      <c r="XS29" s="2"/>
      <c r="XT29" s="2"/>
      <c r="XU29" s="2"/>
      <c r="XV29" s="2"/>
      <c r="XW29" s="2"/>
      <c r="XX29" s="2"/>
      <c r="XY29" s="2"/>
      <c r="XZ29" s="2"/>
      <c r="YA29" s="2"/>
      <c r="YB29" s="2"/>
      <c r="YC29" s="2"/>
      <c r="YD29" s="2"/>
      <c r="YE29" s="2"/>
      <c r="YF29" s="2"/>
      <c r="YG29" s="2"/>
      <c r="YH29" s="2"/>
      <c r="YI29" s="2"/>
      <c r="YJ29" s="2"/>
      <c r="YK29" s="2"/>
      <c r="YL29" s="2"/>
      <c r="YM29" s="2"/>
      <c r="YN29" s="2"/>
      <c r="YO29" s="2"/>
      <c r="YP29" s="2"/>
      <c r="YQ29" s="2"/>
      <c r="YR29" s="2"/>
      <c r="YS29" s="2"/>
      <c r="YT29" s="2"/>
      <c r="YU29" s="2"/>
      <c r="YV29" s="2"/>
      <c r="YW29" s="2"/>
      <c r="YX29" s="2"/>
      <c r="YY29" s="2"/>
      <c r="YZ29" s="2"/>
      <c r="ZA29" s="2"/>
      <c r="ZB29" s="2"/>
      <c r="ZC29" s="2"/>
      <c r="ZD29" s="2"/>
      <c r="ZE29" s="2"/>
      <c r="ZF29" s="2"/>
      <c r="ZG29" s="2"/>
      <c r="ZH29" s="2"/>
      <c r="ZI29" s="2"/>
      <c r="ZJ29" s="2"/>
      <c r="ZK29" s="2"/>
      <c r="ZL29" s="2"/>
      <c r="ZM29" s="2"/>
      <c r="ZN29" s="2"/>
      <c r="ZO29" s="2"/>
      <c r="ZP29" s="2"/>
      <c r="ZQ29" s="2"/>
      <c r="ZR29" s="2"/>
      <c r="ZS29" s="2"/>
      <c r="ZT29" s="2"/>
      <c r="ZU29" s="2"/>
      <c r="ZV29" s="2"/>
      <c r="ZW29" s="2"/>
      <c r="ZX29" s="2"/>
      <c r="ZY29" s="2"/>
      <c r="ZZ29" s="2"/>
      <c r="AAA29" s="2"/>
      <c r="AAB29" s="2"/>
      <c r="AAC29" s="2"/>
      <c r="AAD29" s="2"/>
      <c r="AAE29" s="2"/>
      <c r="AAF29" s="2"/>
      <c r="AAG29" s="2"/>
      <c r="AAH29" s="2"/>
      <c r="AAI29" s="2"/>
      <c r="AAJ29" s="2"/>
      <c r="AAK29" s="2"/>
      <c r="AAL29" s="2"/>
      <c r="AAM29" s="2"/>
      <c r="AAN29" s="2"/>
      <c r="AAO29" s="2"/>
      <c r="AAP29" s="2"/>
      <c r="AAQ29" s="2"/>
      <c r="AAR29" s="2"/>
      <c r="AAS29" s="2"/>
      <c r="AAT29" s="2"/>
      <c r="AAU29" s="2"/>
      <c r="AAV29" s="2"/>
      <c r="AAW29" s="2"/>
      <c r="AAX29" s="2"/>
      <c r="AAY29" s="2"/>
      <c r="AAZ29" s="2"/>
      <c r="ABA29" s="2"/>
      <c r="ABB29" s="2"/>
      <c r="ABC29" s="2"/>
      <c r="ABD29" s="2"/>
      <c r="ABE29" s="2"/>
      <c r="ABF29" s="2"/>
      <c r="ABG29" s="2"/>
      <c r="ABH29" s="2"/>
      <c r="ABI29" s="2"/>
      <c r="ABJ29" s="2"/>
      <c r="ABK29" s="2"/>
      <c r="ABL29" s="2"/>
      <c r="ABM29" s="2"/>
      <c r="ABN29" s="2"/>
      <c r="ABO29" s="2"/>
      <c r="ABP29" s="2"/>
      <c r="ABQ29" s="2"/>
      <c r="ABR29" s="2"/>
      <c r="ABS29" s="2"/>
      <c r="ABT29" s="2"/>
      <c r="ABU29" s="2"/>
      <c r="ABV29" s="2"/>
      <c r="ABW29" s="2"/>
      <c r="ABX29" s="2"/>
      <c r="ABY29" s="2"/>
      <c r="ABZ29" s="2"/>
      <c r="ACA29" s="2"/>
      <c r="ACB29" s="2"/>
      <c r="ACC29" s="2"/>
      <c r="ACD29" s="2"/>
      <c r="ACE29" s="2"/>
      <c r="ACF29" s="2"/>
      <c r="ACG29" s="2"/>
      <c r="ACH29" s="2"/>
      <c r="ACI29" s="2"/>
      <c r="ACJ29" s="2"/>
      <c r="ACK29" s="2"/>
      <c r="ACL29" s="2"/>
      <c r="ACM29" s="2"/>
      <c r="ACN29" s="2"/>
      <c r="ACO29" s="2"/>
      <c r="ACP29" s="2"/>
      <c r="ACQ29" s="2"/>
      <c r="ACR29" s="2"/>
      <c r="ACS29" s="2"/>
      <c r="ACT29" s="2"/>
      <c r="ACU29" s="2"/>
      <c r="ACV29" s="2"/>
      <c r="ACW29" s="2"/>
      <c r="ACX29" s="2"/>
      <c r="ACY29" s="2"/>
      <c r="ACZ29" s="2"/>
      <c r="ADA29" s="2"/>
      <c r="ADB29" s="2"/>
      <c r="ADC29" s="2"/>
      <c r="ADD29" s="2"/>
      <c r="ADE29" s="2"/>
      <c r="ADF29" s="2"/>
      <c r="ADG29" s="2"/>
      <c r="ADH29" s="2"/>
      <c r="ADI29" s="2"/>
      <c r="ADJ29" s="2"/>
      <c r="ADK29" s="2"/>
      <c r="ADL29" s="2"/>
      <c r="ADM29" s="2"/>
      <c r="ADN29" s="2"/>
      <c r="ADO29" s="2"/>
      <c r="ADP29" s="2"/>
      <c r="ADQ29" s="2"/>
      <c r="ADR29" s="2"/>
      <c r="ADS29" s="2"/>
      <c r="ADT29" s="2"/>
      <c r="ADU29" s="2"/>
      <c r="ADV29" s="2"/>
      <c r="ADW29" s="2"/>
      <c r="ADX29" s="2"/>
      <c r="ADY29" s="2"/>
      <c r="ADZ29" s="2"/>
      <c r="AEA29" s="2"/>
      <c r="AEB29" s="2"/>
      <c r="AEC29" s="2"/>
      <c r="AED29" s="2"/>
      <c r="AEE29" s="2"/>
      <c r="AEF29" s="2"/>
      <c r="AEG29" s="2"/>
      <c r="AEH29" s="2"/>
      <c r="AEI29" s="2"/>
      <c r="AEJ29" s="2"/>
      <c r="AEK29" s="2"/>
      <c r="AEL29" s="2"/>
      <c r="AEM29" s="2"/>
      <c r="AEN29" s="2"/>
      <c r="AEO29" s="2"/>
      <c r="AEP29" s="2"/>
      <c r="AEQ29" s="2"/>
      <c r="AER29" s="2"/>
      <c r="AES29" s="2"/>
      <c r="AET29" s="2"/>
      <c r="AEU29" s="2"/>
      <c r="AEV29" s="2"/>
      <c r="AEW29" s="2"/>
      <c r="AEX29" s="2"/>
      <c r="AEY29" s="2"/>
      <c r="AEZ29" s="2"/>
      <c r="AFA29" s="2"/>
      <c r="AFB29" s="2"/>
      <c r="AFC29" s="2"/>
      <c r="AFD29" s="2"/>
      <c r="AFE29" s="2"/>
      <c r="AFF29" s="2"/>
      <c r="AFG29" s="2"/>
      <c r="AFH29" s="2"/>
      <c r="AFI29" s="2"/>
      <c r="AFJ29" s="2"/>
      <c r="AFK29" s="2"/>
      <c r="AFL29" s="2"/>
      <c r="AFM29" s="2"/>
      <c r="AFN29" s="2"/>
      <c r="AFO29" s="2"/>
      <c r="AFP29" s="2"/>
      <c r="AFQ29" s="2"/>
      <c r="AFR29" s="2"/>
      <c r="AFS29" s="2"/>
      <c r="AFT29" s="2"/>
      <c r="AFU29" s="2"/>
      <c r="AFV29" s="2"/>
      <c r="AFW29" s="2"/>
      <c r="AFX29" s="2"/>
      <c r="AFY29" s="2"/>
      <c r="AFZ29" s="2"/>
      <c r="AGA29" s="2"/>
      <c r="AGB29" s="2"/>
      <c r="AGC29" s="2"/>
      <c r="AGD29" s="2"/>
      <c r="AGE29" s="2"/>
      <c r="AGF29" s="2"/>
      <c r="AGG29" s="2"/>
      <c r="AGH29" s="2"/>
      <c r="AGI29" s="2"/>
      <c r="AGJ29" s="2"/>
      <c r="AGK29" s="2"/>
      <c r="AGL29" s="2"/>
      <c r="AGM29" s="2"/>
      <c r="AGN29" s="2"/>
      <c r="AGO29" s="2"/>
      <c r="AGP29" s="2"/>
      <c r="AGQ29" s="2"/>
      <c r="AGR29" s="2"/>
      <c r="AGS29" s="2"/>
      <c r="AGT29" s="2"/>
      <c r="AGU29" s="2"/>
      <c r="AGV29" s="2"/>
      <c r="AGW29" s="2"/>
      <c r="AGX29" s="2"/>
      <c r="AGY29" s="2"/>
      <c r="AGZ29" s="2"/>
      <c r="AHA29" s="2"/>
      <c r="AHB29" s="2"/>
      <c r="AHC29" s="2"/>
      <c r="AHD29" s="2"/>
      <c r="AHE29" s="2"/>
      <c r="AHF29" s="2"/>
      <c r="AHG29" s="2"/>
      <c r="AHH29" s="2"/>
      <c r="AHI29" s="2"/>
      <c r="AHJ29" s="2"/>
      <c r="AHK29" s="2"/>
      <c r="AHL29" s="2"/>
      <c r="AHM29" s="2"/>
      <c r="AHN29" s="2"/>
      <c r="AHO29" s="2"/>
      <c r="AHP29" s="2"/>
      <c r="AHQ29" s="2"/>
      <c r="AHR29" s="2"/>
      <c r="AHS29" s="2"/>
      <c r="AHT29" s="2"/>
      <c r="AHU29" s="2"/>
      <c r="AHV29" s="2"/>
      <c r="AHW29" s="2"/>
      <c r="AHX29" s="2"/>
      <c r="AHY29" s="2"/>
      <c r="AHZ29" s="2"/>
      <c r="AIA29" s="2"/>
      <c r="AIB29" s="2"/>
      <c r="AIC29" s="2"/>
      <c r="AID29" s="2"/>
      <c r="AIE29" s="2"/>
      <c r="AIF29" s="2"/>
      <c r="AIG29" s="2"/>
      <c r="AIH29" s="2"/>
      <c r="AII29" s="2"/>
      <c r="AIJ29" s="2"/>
      <c r="AIK29" s="2"/>
      <c r="AIL29" s="2"/>
      <c r="AIM29" s="2"/>
      <c r="AIN29" s="2"/>
      <c r="AIO29" s="2"/>
      <c r="AIP29" s="2"/>
      <c r="AIQ29" s="2"/>
      <c r="AIR29" s="2"/>
      <c r="AIS29" s="2"/>
      <c r="AIT29" s="2"/>
      <c r="AIU29" s="2"/>
      <c r="AIV29" s="2"/>
      <c r="AIW29" s="2"/>
      <c r="AIX29" s="2"/>
      <c r="AIY29" s="2"/>
      <c r="AIZ29" s="2"/>
      <c r="AJA29" s="2"/>
      <c r="AJB29" s="2"/>
      <c r="AJC29" s="2"/>
      <c r="AJD29" s="2"/>
      <c r="AJE29" s="2"/>
      <c r="AJF29" s="2"/>
      <c r="AJG29" s="2"/>
      <c r="AJH29" s="2"/>
      <c r="AJI29" s="2"/>
      <c r="AJJ29" s="2"/>
      <c r="AJK29" s="2"/>
      <c r="AJL29" s="2"/>
      <c r="AJM29" s="2"/>
      <c r="AJN29" s="2"/>
      <c r="AJO29" s="2"/>
      <c r="AJP29" s="2"/>
      <c r="AJQ29" s="2"/>
      <c r="AJR29" s="2"/>
      <c r="AJS29" s="2"/>
      <c r="AJT29" s="2"/>
      <c r="AJU29" s="2"/>
      <c r="AJV29" s="2"/>
      <c r="AJW29" s="2"/>
      <c r="AJX29" s="2"/>
      <c r="AJY29" s="2"/>
      <c r="AJZ29" s="2"/>
      <c r="AKA29" s="2"/>
      <c r="AKB29" s="2"/>
      <c r="AKC29" s="2"/>
      <c r="AKD29" s="2"/>
      <c r="AKE29" s="2"/>
      <c r="AKF29" s="2"/>
      <c r="AKG29" s="2"/>
      <c r="AKH29" s="2"/>
      <c r="AKI29" s="2"/>
      <c r="AKJ29" s="2"/>
      <c r="AKK29" s="2"/>
      <c r="AKL29" s="2"/>
      <c r="AKM29" s="2"/>
      <c r="AKN29" s="2"/>
      <c r="AKO29" s="2"/>
      <c r="AKP29" s="2"/>
      <c r="AKQ29" s="2"/>
      <c r="AKR29" s="2"/>
      <c r="AKS29" s="2"/>
      <c r="AKT29" s="2"/>
      <c r="AKU29" s="2"/>
      <c r="AKV29" s="2"/>
      <c r="AKW29" s="2"/>
      <c r="AKX29" s="2"/>
      <c r="AKY29" s="2"/>
      <c r="AKZ29" s="2"/>
      <c r="ALA29" s="2"/>
      <c r="ALB29" s="2"/>
      <c r="ALC29" s="2"/>
      <c r="ALD29" s="2"/>
      <c r="ALE29" s="2"/>
      <c r="ALF29" s="2"/>
      <c r="ALG29" s="2"/>
      <c r="ALH29" s="2"/>
      <c r="ALI29" s="2"/>
      <c r="ALJ29" s="2"/>
      <c r="ALK29" s="2"/>
      <c r="ALL29" s="2"/>
      <c r="ALM29" s="2"/>
      <c r="ALN29" s="2"/>
      <c r="ALO29" s="2"/>
      <c r="ALP29" s="2"/>
      <c r="ALQ29" s="2"/>
      <c r="ALR29" s="2"/>
      <c r="ALS29" s="2"/>
      <c r="ALT29" s="2"/>
      <c r="ALU29" s="2"/>
      <c r="ALV29" s="2"/>
      <c r="ALW29" s="2"/>
      <c r="ALX29" s="2"/>
      <c r="ALY29" s="2"/>
      <c r="ALZ29" s="2"/>
      <c r="AMA29" s="2"/>
      <c r="AMB29" s="2"/>
      <c r="AMC29" s="2"/>
      <c r="AMD29" s="2"/>
      <c r="AME29" s="2"/>
      <c r="AMF29" s="2"/>
      <c r="AMG29" s="2"/>
      <c r="AMH29" s="2"/>
      <c r="AMI29" s="2"/>
      <c r="AMJ29" s="2"/>
      <c r="AMK29" s="2"/>
    </row>
    <row r="30" customFormat="false" ht="126.75" hidden="false" customHeight="true" outlineLevel="0" collapsed="false">
      <c r="A30" s="15"/>
      <c r="B30" s="12"/>
      <c r="C30" s="12"/>
      <c r="D30" s="12"/>
      <c r="E30" s="12"/>
      <c r="F30" s="12"/>
      <c r="G30" s="12"/>
      <c r="H30" s="12"/>
      <c r="I30" s="12"/>
      <c r="J30" s="12"/>
      <c r="K30" s="12"/>
      <c r="L30" s="12"/>
      <c r="M30" s="12"/>
      <c r="N30" s="12" t="s">
        <v>123</v>
      </c>
      <c r="O30" s="12"/>
      <c r="P30" s="12"/>
      <c r="Q30" s="12" t="s">
        <v>35</v>
      </c>
      <c r="R30" s="32" t="n">
        <v>1.5</v>
      </c>
      <c r="S30" s="12"/>
      <c r="T30" s="12"/>
      <c r="U30" s="12"/>
      <c r="V30" s="12"/>
      <c r="W30" s="12"/>
      <c r="X30" s="12"/>
      <c r="Y30" s="12"/>
      <c r="Z30" s="12"/>
      <c r="AA30" s="1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2"/>
      <c r="NI30" s="2"/>
      <c r="NJ30" s="2"/>
      <c r="NK30" s="2"/>
      <c r="NL30" s="2"/>
      <c r="NM30" s="2"/>
      <c r="NN30" s="2"/>
      <c r="NO30" s="2"/>
      <c r="NP30" s="2"/>
      <c r="NQ30" s="2"/>
      <c r="NR30" s="2"/>
      <c r="NS30" s="2"/>
      <c r="NT30" s="2"/>
      <c r="NU30" s="2"/>
      <c r="NV30" s="2"/>
      <c r="NW30" s="2"/>
      <c r="NX30" s="2"/>
      <c r="NY30" s="2"/>
      <c r="NZ30" s="2"/>
      <c r="OA30" s="2"/>
      <c r="OB30" s="2"/>
      <c r="OC30" s="2"/>
      <c r="OD30" s="2"/>
      <c r="OE30" s="2"/>
      <c r="OF30" s="2"/>
      <c r="OG30" s="2"/>
      <c r="OH30" s="2"/>
      <c r="OI30" s="2"/>
      <c r="OJ30" s="2"/>
      <c r="OK30" s="2"/>
      <c r="OL30" s="2"/>
      <c r="OM30" s="2"/>
      <c r="ON30" s="2"/>
      <c r="OO30" s="2"/>
      <c r="OP30" s="2"/>
      <c r="OQ30" s="2"/>
      <c r="OR30" s="2"/>
      <c r="OS30" s="2"/>
      <c r="OT30" s="2"/>
      <c r="OU30" s="2"/>
      <c r="OV30" s="2"/>
      <c r="OW30" s="2"/>
      <c r="OX30" s="2"/>
      <c r="OY30" s="2"/>
      <c r="OZ30" s="2"/>
      <c r="PA30" s="2"/>
      <c r="PB30" s="2"/>
      <c r="PC30" s="2"/>
      <c r="PD30" s="2"/>
      <c r="PE30" s="2"/>
      <c r="PF30" s="2"/>
      <c r="PG30" s="2"/>
      <c r="PH30" s="2"/>
      <c r="PI30" s="2"/>
      <c r="PJ30" s="2"/>
      <c r="PK30" s="2"/>
      <c r="PL30" s="2"/>
      <c r="PM30" s="2"/>
      <c r="PN30" s="2"/>
      <c r="PO30" s="2"/>
      <c r="PP30" s="2"/>
      <c r="PQ30" s="2"/>
      <c r="PR30" s="2"/>
      <c r="PS30" s="2"/>
      <c r="PT30" s="2"/>
      <c r="PU30" s="2"/>
      <c r="PV30" s="2"/>
      <c r="PW30" s="2"/>
      <c r="PX30" s="2"/>
      <c r="PY30" s="2"/>
      <c r="PZ30" s="2"/>
      <c r="QA30" s="2"/>
      <c r="QB30" s="2"/>
      <c r="QC30" s="2"/>
      <c r="QD30" s="2"/>
      <c r="QE30" s="2"/>
      <c r="QF30" s="2"/>
      <c r="QG30" s="2"/>
      <c r="QH30" s="2"/>
      <c r="QI30" s="2"/>
      <c r="QJ30" s="2"/>
      <c r="QK30" s="2"/>
      <c r="QL30" s="2"/>
      <c r="QM30" s="2"/>
      <c r="QN30" s="2"/>
      <c r="QO30" s="2"/>
      <c r="QP30" s="2"/>
      <c r="QQ30" s="2"/>
      <c r="QR30" s="2"/>
      <c r="QS30" s="2"/>
      <c r="QT30" s="2"/>
      <c r="QU30" s="2"/>
      <c r="QV30" s="2"/>
      <c r="QW30" s="2"/>
      <c r="QX30" s="2"/>
      <c r="QY30" s="2"/>
      <c r="QZ30" s="2"/>
      <c r="RA30" s="2"/>
      <c r="RB30" s="2"/>
      <c r="RC30" s="2"/>
      <c r="RD30" s="2"/>
      <c r="RE30" s="2"/>
      <c r="RF30" s="2"/>
      <c r="RG30" s="2"/>
      <c r="RH30" s="2"/>
      <c r="RI30" s="2"/>
      <c r="RJ30" s="2"/>
      <c r="RK30" s="2"/>
      <c r="RL30" s="2"/>
      <c r="RM30" s="2"/>
      <c r="RN30" s="2"/>
      <c r="RO30" s="2"/>
      <c r="RP30" s="2"/>
      <c r="RQ30" s="2"/>
      <c r="RR30" s="2"/>
      <c r="RS30" s="2"/>
      <c r="RT30" s="2"/>
      <c r="RU30" s="2"/>
      <c r="RV30" s="2"/>
      <c r="RW30" s="2"/>
      <c r="RX30" s="2"/>
      <c r="RY30" s="2"/>
      <c r="RZ30" s="2"/>
      <c r="SA30" s="2"/>
      <c r="SB30" s="2"/>
      <c r="SC30" s="2"/>
      <c r="SD30" s="2"/>
      <c r="SE30" s="2"/>
      <c r="SF30" s="2"/>
      <c r="SG30" s="2"/>
      <c r="SH30" s="2"/>
      <c r="SI30" s="2"/>
      <c r="SJ30" s="2"/>
      <c r="SK30" s="2"/>
      <c r="SL30" s="2"/>
      <c r="SM30" s="2"/>
      <c r="SN30" s="2"/>
      <c r="SO30" s="2"/>
      <c r="SP30" s="2"/>
      <c r="SQ30" s="2"/>
      <c r="SR30" s="2"/>
      <c r="SS30" s="2"/>
      <c r="ST30" s="2"/>
      <c r="SU30" s="2"/>
      <c r="SV30" s="2"/>
      <c r="SW30" s="2"/>
      <c r="SX30" s="2"/>
      <c r="SY30" s="2"/>
      <c r="SZ30" s="2"/>
      <c r="TA30" s="2"/>
      <c r="TB30" s="2"/>
      <c r="TC30" s="2"/>
      <c r="TD30" s="2"/>
      <c r="TE30" s="2"/>
      <c r="TF30" s="2"/>
      <c r="TG30" s="2"/>
      <c r="TH30" s="2"/>
      <c r="TI30" s="2"/>
      <c r="TJ30" s="2"/>
      <c r="TK30" s="2"/>
      <c r="TL30" s="2"/>
      <c r="TM30" s="2"/>
      <c r="TN30" s="2"/>
      <c r="TO30" s="2"/>
      <c r="TP30" s="2"/>
      <c r="TQ30" s="2"/>
      <c r="TR30" s="2"/>
      <c r="TS30" s="2"/>
      <c r="TT30" s="2"/>
      <c r="TU30" s="2"/>
      <c r="TV30" s="2"/>
      <c r="TW30" s="2"/>
      <c r="TX30" s="2"/>
      <c r="TY30" s="2"/>
      <c r="TZ30" s="2"/>
      <c r="UA30" s="2"/>
      <c r="UB30" s="2"/>
      <c r="UC30" s="2"/>
      <c r="UD30" s="2"/>
      <c r="UE30" s="2"/>
      <c r="UF30" s="2"/>
      <c r="UG30" s="2"/>
      <c r="UH30" s="2"/>
      <c r="UI30" s="2"/>
      <c r="UJ30" s="2"/>
      <c r="UK30" s="2"/>
      <c r="UL30" s="2"/>
      <c r="UM30" s="2"/>
      <c r="UN30" s="2"/>
      <c r="UO30" s="2"/>
      <c r="UP30" s="2"/>
      <c r="UQ30" s="2"/>
      <c r="UR30" s="2"/>
      <c r="US30" s="2"/>
      <c r="UT30" s="2"/>
      <c r="UU30" s="2"/>
      <c r="UV30" s="2"/>
      <c r="UW30" s="2"/>
      <c r="UX30" s="2"/>
      <c r="UY30" s="2"/>
      <c r="UZ30" s="2"/>
      <c r="VA30" s="2"/>
      <c r="VB30" s="2"/>
      <c r="VC30" s="2"/>
      <c r="VD30" s="2"/>
      <c r="VE30" s="2"/>
      <c r="VF30" s="2"/>
      <c r="VG30" s="2"/>
      <c r="VH30" s="2"/>
      <c r="VI30" s="2"/>
      <c r="VJ30" s="2"/>
      <c r="VK30" s="2"/>
      <c r="VL30" s="2"/>
      <c r="VM30" s="2"/>
      <c r="VN30" s="2"/>
      <c r="VO30" s="2"/>
      <c r="VP30" s="2"/>
      <c r="VQ30" s="2"/>
      <c r="VR30" s="2"/>
      <c r="VS30" s="2"/>
      <c r="VT30" s="2"/>
      <c r="VU30" s="2"/>
      <c r="VV30" s="2"/>
      <c r="VW30" s="2"/>
      <c r="VX30" s="2"/>
      <c r="VY30" s="2"/>
      <c r="VZ30" s="2"/>
      <c r="WA30" s="2"/>
      <c r="WB30" s="2"/>
      <c r="WC30" s="2"/>
      <c r="WD30" s="2"/>
      <c r="WE30" s="2"/>
      <c r="WF30" s="2"/>
      <c r="WG30" s="2"/>
      <c r="WH30" s="2"/>
      <c r="WI30" s="2"/>
      <c r="WJ30" s="2"/>
      <c r="WK30" s="2"/>
      <c r="WL30" s="2"/>
      <c r="WM30" s="2"/>
      <c r="WN30" s="2"/>
      <c r="WO30" s="2"/>
      <c r="WP30" s="2"/>
      <c r="WQ30" s="2"/>
      <c r="WR30" s="2"/>
      <c r="WS30" s="2"/>
      <c r="WT30" s="2"/>
      <c r="WU30" s="2"/>
      <c r="WV30" s="2"/>
      <c r="WW30" s="2"/>
      <c r="WX30" s="2"/>
      <c r="WY30" s="2"/>
      <c r="WZ30" s="2"/>
      <c r="XA30" s="2"/>
      <c r="XB30" s="2"/>
      <c r="XC30" s="2"/>
      <c r="XD30" s="2"/>
      <c r="XE30" s="2"/>
      <c r="XF30" s="2"/>
      <c r="XG30" s="2"/>
      <c r="XH30" s="2"/>
      <c r="XI30" s="2"/>
      <c r="XJ30" s="2"/>
      <c r="XK30" s="2"/>
      <c r="XL30" s="2"/>
      <c r="XM30" s="2"/>
      <c r="XN30" s="2"/>
      <c r="XO30" s="2"/>
      <c r="XP30" s="2"/>
      <c r="XQ30" s="2"/>
      <c r="XR30" s="2"/>
      <c r="XS30" s="2"/>
      <c r="XT30" s="2"/>
      <c r="XU30" s="2"/>
      <c r="XV30" s="2"/>
      <c r="XW30" s="2"/>
      <c r="XX30" s="2"/>
      <c r="XY30" s="2"/>
      <c r="XZ30" s="2"/>
      <c r="YA30" s="2"/>
      <c r="YB30" s="2"/>
      <c r="YC30" s="2"/>
      <c r="YD30" s="2"/>
      <c r="YE30" s="2"/>
      <c r="YF30" s="2"/>
      <c r="YG30" s="2"/>
      <c r="YH30" s="2"/>
      <c r="YI30" s="2"/>
      <c r="YJ30" s="2"/>
      <c r="YK30" s="2"/>
      <c r="YL30" s="2"/>
      <c r="YM30" s="2"/>
      <c r="YN30" s="2"/>
      <c r="YO30" s="2"/>
      <c r="YP30" s="2"/>
      <c r="YQ30" s="2"/>
      <c r="YR30" s="2"/>
      <c r="YS30" s="2"/>
      <c r="YT30" s="2"/>
      <c r="YU30" s="2"/>
      <c r="YV30" s="2"/>
      <c r="YW30" s="2"/>
      <c r="YX30" s="2"/>
      <c r="YY30" s="2"/>
      <c r="YZ30" s="2"/>
      <c r="ZA30" s="2"/>
      <c r="ZB30" s="2"/>
      <c r="ZC30" s="2"/>
      <c r="ZD30" s="2"/>
      <c r="ZE30" s="2"/>
      <c r="ZF30" s="2"/>
      <c r="ZG30" s="2"/>
      <c r="ZH30" s="2"/>
      <c r="ZI30" s="2"/>
      <c r="ZJ30" s="2"/>
      <c r="ZK30" s="2"/>
      <c r="ZL30" s="2"/>
      <c r="ZM30" s="2"/>
      <c r="ZN30" s="2"/>
      <c r="ZO30" s="2"/>
      <c r="ZP30" s="2"/>
      <c r="ZQ30" s="2"/>
      <c r="ZR30" s="2"/>
      <c r="ZS30" s="2"/>
      <c r="ZT30" s="2"/>
      <c r="ZU30" s="2"/>
      <c r="ZV30" s="2"/>
      <c r="ZW30" s="2"/>
      <c r="ZX30" s="2"/>
      <c r="ZY30" s="2"/>
      <c r="ZZ30" s="2"/>
      <c r="AAA30" s="2"/>
      <c r="AAB30" s="2"/>
      <c r="AAC30" s="2"/>
      <c r="AAD30" s="2"/>
      <c r="AAE30" s="2"/>
      <c r="AAF30" s="2"/>
      <c r="AAG30" s="2"/>
      <c r="AAH30" s="2"/>
      <c r="AAI30" s="2"/>
      <c r="AAJ30" s="2"/>
      <c r="AAK30" s="2"/>
      <c r="AAL30" s="2"/>
      <c r="AAM30" s="2"/>
      <c r="AAN30" s="2"/>
      <c r="AAO30" s="2"/>
      <c r="AAP30" s="2"/>
      <c r="AAQ30" s="2"/>
      <c r="AAR30" s="2"/>
      <c r="AAS30" s="2"/>
      <c r="AAT30" s="2"/>
      <c r="AAU30" s="2"/>
      <c r="AAV30" s="2"/>
      <c r="AAW30" s="2"/>
      <c r="AAX30" s="2"/>
      <c r="AAY30" s="2"/>
      <c r="AAZ30" s="2"/>
      <c r="ABA30" s="2"/>
      <c r="ABB30" s="2"/>
      <c r="ABC30" s="2"/>
      <c r="ABD30" s="2"/>
      <c r="ABE30" s="2"/>
      <c r="ABF30" s="2"/>
      <c r="ABG30" s="2"/>
      <c r="ABH30" s="2"/>
      <c r="ABI30" s="2"/>
      <c r="ABJ30" s="2"/>
      <c r="ABK30" s="2"/>
      <c r="ABL30" s="2"/>
      <c r="ABM30" s="2"/>
      <c r="ABN30" s="2"/>
      <c r="ABO30" s="2"/>
      <c r="ABP30" s="2"/>
      <c r="ABQ30" s="2"/>
      <c r="ABR30" s="2"/>
      <c r="ABS30" s="2"/>
      <c r="ABT30" s="2"/>
      <c r="ABU30" s="2"/>
      <c r="ABV30" s="2"/>
      <c r="ABW30" s="2"/>
      <c r="ABX30" s="2"/>
      <c r="ABY30" s="2"/>
      <c r="ABZ30" s="2"/>
      <c r="ACA30" s="2"/>
      <c r="ACB30" s="2"/>
      <c r="ACC30" s="2"/>
      <c r="ACD30" s="2"/>
      <c r="ACE30" s="2"/>
      <c r="ACF30" s="2"/>
      <c r="ACG30" s="2"/>
      <c r="ACH30" s="2"/>
      <c r="ACI30" s="2"/>
      <c r="ACJ30" s="2"/>
      <c r="ACK30" s="2"/>
      <c r="ACL30" s="2"/>
      <c r="ACM30" s="2"/>
      <c r="ACN30" s="2"/>
      <c r="ACO30" s="2"/>
      <c r="ACP30" s="2"/>
      <c r="ACQ30" s="2"/>
      <c r="ACR30" s="2"/>
      <c r="ACS30" s="2"/>
      <c r="ACT30" s="2"/>
      <c r="ACU30" s="2"/>
      <c r="ACV30" s="2"/>
      <c r="ACW30" s="2"/>
      <c r="ACX30" s="2"/>
      <c r="ACY30" s="2"/>
      <c r="ACZ30" s="2"/>
      <c r="ADA30" s="2"/>
      <c r="ADB30" s="2"/>
      <c r="ADC30" s="2"/>
      <c r="ADD30" s="2"/>
      <c r="ADE30" s="2"/>
      <c r="ADF30" s="2"/>
      <c r="ADG30" s="2"/>
      <c r="ADH30" s="2"/>
      <c r="ADI30" s="2"/>
      <c r="ADJ30" s="2"/>
      <c r="ADK30" s="2"/>
      <c r="ADL30" s="2"/>
      <c r="ADM30" s="2"/>
      <c r="ADN30" s="2"/>
      <c r="ADO30" s="2"/>
      <c r="ADP30" s="2"/>
      <c r="ADQ30" s="2"/>
      <c r="ADR30" s="2"/>
      <c r="ADS30" s="2"/>
      <c r="ADT30" s="2"/>
      <c r="ADU30" s="2"/>
      <c r="ADV30" s="2"/>
      <c r="ADW30" s="2"/>
      <c r="ADX30" s="2"/>
      <c r="ADY30" s="2"/>
      <c r="ADZ30" s="2"/>
      <c r="AEA30" s="2"/>
      <c r="AEB30" s="2"/>
      <c r="AEC30" s="2"/>
      <c r="AED30" s="2"/>
      <c r="AEE30" s="2"/>
      <c r="AEF30" s="2"/>
      <c r="AEG30" s="2"/>
      <c r="AEH30" s="2"/>
      <c r="AEI30" s="2"/>
      <c r="AEJ30" s="2"/>
      <c r="AEK30" s="2"/>
      <c r="AEL30" s="2"/>
      <c r="AEM30" s="2"/>
      <c r="AEN30" s="2"/>
      <c r="AEO30" s="2"/>
      <c r="AEP30" s="2"/>
      <c r="AEQ30" s="2"/>
      <c r="AER30" s="2"/>
      <c r="AES30" s="2"/>
      <c r="AET30" s="2"/>
      <c r="AEU30" s="2"/>
      <c r="AEV30" s="2"/>
      <c r="AEW30" s="2"/>
      <c r="AEX30" s="2"/>
      <c r="AEY30" s="2"/>
      <c r="AEZ30" s="2"/>
      <c r="AFA30" s="2"/>
      <c r="AFB30" s="2"/>
      <c r="AFC30" s="2"/>
      <c r="AFD30" s="2"/>
      <c r="AFE30" s="2"/>
      <c r="AFF30" s="2"/>
      <c r="AFG30" s="2"/>
      <c r="AFH30" s="2"/>
      <c r="AFI30" s="2"/>
      <c r="AFJ30" s="2"/>
      <c r="AFK30" s="2"/>
      <c r="AFL30" s="2"/>
      <c r="AFM30" s="2"/>
      <c r="AFN30" s="2"/>
      <c r="AFO30" s="2"/>
      <c r="AFP30" s="2"/>
      <c r="AFQ30" s="2"/>
      <c r="AFR30" s="2"/>
      <c r="AFS30" s="2"/>
      <c r="AFT30" s="2"/>
      <c r="AFU30" s="2"/>
      <c r="AFV30" s="2"/>
      <c r="AFW30" s="2"/>
      <c r="AFX30" s="2"/>
      <c r="AFY30" s="2"/>
      <c r="AFZ30" s="2"/>
      <c r="AGA30" s="2"/>
      <c r="AGB30" s="2"/>
      <c r="AGC30" s="2"/>
      <c r="AGD30" s="2"/>
      <c r="AGE30" s="2"/>
      <c r="AGF30" s="2"/>
      <c r="AGG30" s="2"/>
      <c r="AGH30" s="2"/>
      <c r="AGI30" s="2"/>
      <c r="AGJ30" s="2"/>
      <c r="AGK30" s="2"/>
      <c r="AGL30" s="2"/>
      <c r="AGM30" s="2"/>
      <c r="AGN30" s="2"/>
      <c r="AGO30" s="2"/>
      <c r="AGP30" s="2"/>
      <c r="AGQ30" s="2"/>
      <c r="AGR30" s="2"/>
      <c r="AGS30" s="2"/>
      <c r="AGT30" s="2"/>
      <c r="AGU30" s="2"/>
      <c r="AGV30" s="2"/>
      <c r="AGW30" s="2"/>
      <c r="AGX30" s="2"/>
      <c r="AGY30" s="2"/>
      <c r="AGZ30" s="2"/>
      <c r="AHA30" s="2"/>
      <c r="AHB30" s="2"/>
      <c r="AHC30" s="2"/>
      <c r="AHD30" s="2"/>
      <c r="AHE30" s="2"/>
      <c r="AHF30" s="2"/>
      <c r="AHG30" s="2"/>
      <c r="AHH30" s="2"/>
      <c r="AHI30" s="2"/>
      <c r="AHJ30" s="2"/>
      <c r="AHK30" s="2"/>
      <c r="AHL30" s="2"/>
      <c r="AHM30" s="2"/>
      <c r="AHN30" s="2"/>
      <c r="AHO30" s="2"/>
      <c r="AHP30" s="2"/>
      <c r="AHQ30" s="2"/>
      <c r="AHR30" s="2"/>
      <c r="AHS30" s="2"/>
      <c r="AHT30" s="2"/>
      <c r="AHU30" s="2"/>
      <c r="AHV30" s="2"/>
      <c r="AHW30" s="2"/>
      <c r="AHX30" s="2"/>
      <c r="AHY30" s="2"/>
      <c r="AHZ30" s="2"/>
      <c r="AIA30" s="2"/>
      <c r="AIB30" s="2"/>
      <c r="AIC30" s="2"/>
      <c r="AID30" s="2"/>
      <c r="AIE30" s="2"/>
      <c r="AIF30" s="2"/>
      <c r="AIG30" s="2"/>
      <c r="AIH30" s="2"/>
      <c r="AII30" s="2"/>
      <c r="AIJ30" s="2"/>
      <c r="AIK30" s="2"/>
      <c r="AIL30" s="2"/>
      <c r="AIM30" s="2"/>
      <c r="AIN30" s="2"/>
      <c r="AIO30" s="2"/>
      <c r="AIP30" s="2"/>
      <c r="AIQ30" s="2"/>
      <c r="AIR30" s="2"/>
      <c r="AIS30" s="2"/>
      <c r="AIT30" s="2"/>
      <c r="AIU30" s="2"/>
      <c r="AIV30" s="2"/>
      <c r="AIW30" s="2"/>
      <c r="AIX30" s="2"/>
      <c r="AIY30" s="2"/>
      <c r="AIZ30" s="2"/>
      <c r="AJA30" s="2"/>
      <c r="AJB30" s="2"/>
      <c r="AJC30" s="2"/>
      <c r="AJD30" s="2"/>
      <c r="AJE30" s="2"/>
      <c r="AJF30" s="2"/>
      <c r="AJG30" s="2"/>
      <c r="AJH30" s="2"/>
      <c r="AJI30" s="2"/>
      <c r="AJJ30" s="2"/>
      <c r="AJK30" s="2"/>
      <c r="AJL30" s="2"/>
      <c r="AJM30" s="2"/>
      <c r="AJN30" s="2"/>
      <c r="AJO30" s="2"/>
      <c r="AJP30" s="2"/>
      <c r="AJQ30" s="2"/>
      <c r="AJR30" s="2"/>
      <c r="AJS30" s="2"/>
      <c r="AJT30" s="2"/>
      <c r="AJU30" s="2"/>
      <c r="AJV30" s="2"/>
      <c r="AJW30" s="2"/>
      <c r="AJX30" s="2"/>
      <c r="AJY30" s="2"/>
      <c r="AJZ30" s="2"/>
      <c r="AKA30" s="2"/>
      <c r="AKB30" s="2"/>
      <c r="AKC30" s="2"/>
      <c r="AKD30" s="2"/>
      <c r="AKE30" s="2"/>
      <c r="AKF30" s="2"/>
      <c r="AKG30" s="2"/>
      <c r="AKH30" s="2"/>
      <c r="AKI30" s="2"/>
      <c r="AKJ30" s="2"/>
      <c r="AKK30" s="2"/>
      <c r="AKL30" s="2"/>
      <c r="AKM30" s="2"/>
      <c r="AKN30" s="2"/>
      <c r="AKO30" s="2"/>
      <c r="AKP30" s="2"/>
      <c r="AKQ30" s="2"/>
      <c r="AKR30" s="2"/>
      <c r="AKS30" s="2"/>
      <c r="AKT30" s="2"/>
      <c r="AKU30" s="2"/>
      <c r="AKV30" s="2"/>
      <c r="AKW30" s="2"/>
      <c r="AKX30" s="2"/>
      <c r="AKY30" s="2"/>
      <c r="AKZ30" s="2"/>
      <c r="ALA30" s="2"/>
      <c r="ALB30" s="2"/>
      <c r="ALC30" s="2"/>
      <c r="ALD30" s="2"/>
      <c r="ALE30" s="2"/>
      <c r="ALF30" s="2"/>
      <c r="ALG30" s="2"/>
      <c r="ALH30" s="2"/>
      <c r="ALI30" s="2"/>
      <c r="ALJ30" s="2"/>
      <c r="ALK30" s="2"/>
      <c r="ALL30" s="2"/>
      <c r="ALM30" s="2"/>
      <c r="ALN30" s="2"/>
      <c r="ALO30" s="2"/>
      <c r="ALP30" s="2"/>
      <c r="ALQ30" s="2"/>
      <c r="ALR30" s="2"/>
      <c r="ALS30" s="2"/>
      <c r="ALT30" s="2"/>
      <c r="ALU30" s="2"/>
      <c r="ALV30" s="2"/>
      <c r="ALW30" s="2"/>
      <c r="ALX30" s="2"/>
      <c r="ALY30" s="2"/>
      <c r="ALZ30" s="2"/>
      <c r="AMA30" s="2"/>
      <c r="AMB30" s="2"/>
      <c r="AMC30" s="2"/>
      <c r="AMD30" s="2"/>
      <c r="AME30" s="2"/>
      <c r="AMF30" s="2"/>
      <c r="AMG30" s="2"/>
      <c r="AMH30" s="2"/>
      <c r="AMI30" s="2"/>
      <c r="AMJ30" s="2"/>
      <c r="AMK30" s="2"/>
    </row>
  </sheetData>
  <mergeCells count="98">
    <mergeCell ref="A5:AA5"/>
    <mergeCell ref="A7:AA7"/>
    <mergeCell ref="A9:AA9"/>
    <mergeCell ref="A10:AA10"/>
    <mergeCell ref="A12:AA12"/>
    <mergeCell ref="A13:AA13"/>
    <mergeCell ref="A15:AA15"/>
    <mergeCell ref="A16:AA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 ref="A25:A26"/>
    <mergeCell ref="B25:B26"/>
    <mergeCell ref="C25:C26"/>
    <mergeCell ref="D25:D26"/>
    <mergeCell ref="E25:E26"/>
    <mergeCell ref="F25:F26"/>
    <mergeCell ref="G25:G26"/>
    <mergeCell ref="H25:H26"/>
    <mergeCell ref="I25:I26"/>
    <mergeCell ref="J25:J26"/>
    <mergeCell ref="K25:K26"/>
    <mergeCell ref="L25:L26"/>
    <mergeCell ref="M25:M26"/>
    <mergeCell ref="O25:O26"/>
    <mergeCell ref="P25:P26"/>
    <mergeCell ref="S25:S26"/>
    <mergeCell ref="T25:T26"/>
    <mergeCell ref="U25:U26"/>
    <mergeCell ref="V25:V26"/>
    <mergeCell ref="W25:W26"/>
    <mergeCell ref="X25:X26"/>
    <mergeCell ref="Y25:Y26"/>
    <mergeCell ref="Z25:Z26"/>
    <mergeCell ref="AA25:AA26"/>
    <mergeCell ref="A27:A28"/>
    <mergeCell ref="B27:B28"/>
    <mergeCell ref="C27:C28"/>
    <mergeCell ref="D27:D28"/>
    <mergeCell ref="E27:E28"/>
    <mergeCell ref="F27:F28"/>
    <mergeCell ref="G27:G28"/>
    <mergeCell ref="H27:H28"/>
    <mergeCell ref="I27:I28"/>
    <mergeCell ref="J27:J28"/>
    <mergeCell ref="K27:K28"/>
    <mergeCell ref="L27:L28"/>
    <mergeCell ref="M27:M28"/>
    <mergeCell ref="O27:O28"/>
    <mergeCell ref="P27:P28"/>
    <mergeCell ref="S27:S28"/>
    <mergeCell ref="T27:T28"/>
    <mergeCell ref="U27:U28"/>
    <mergeCell ref="V27:V28"/>
    <mergeCell ref="W27:W28"/>
    <mergeCell ref="X27:X28"/>
    <mergeCell ref="Y27:Y28"/>
    <mergeCell ref="Z27:Z28"/>
    <mergeCell ref="AA27:AA28"/>
    <mergeCell ref="A29:A30"/>
    <mergeCell ref="B29:B30"/>
    <mergeCell ref="C29:C30"/>
    <mergeCell ref="D29:D30"/>
    <mergeCell ref="E29:E30"/>
    <mergeCell ref="F29:F30"/>
    <mergeCell ref="G29:G30"/>
    <mergeCell ref="H29:H30"/>
    <mergeCell ref="I29:I30"/>
    <mergeCell ref="J29:J30"/>
    <mergeCell ref="K29:K30"/>
    <mergeCell ref="L29:L30"/>
    <mergeCell ref="M29:M30"/>
    <mergeCell ref="O29:O30"/>
    <mergeCell ref="P29:P30"/>
    <mergeCell ref="S29:S30"/>
    <mergeCell ref="T29:T30"/>
    <mergeCell ref="U29:U30"/>
    <mergeCell ref="V29:V30"/>
    <mergeCell ref="W29:W30"/>
    <mergeCell ref="X29:X30"/>
    <mergeCell ref="Y29:Y30"/>
    <mergeCell ref="Z29:Z30"/>
    <mergeCell ref="AA29:AA30"/>
  </mergeCells>
  <printOptions headings="false" gridLines="true" gridLinesSet="true" horizontalCentered="false" verticalCentered="false"/>
  <pageMargins left="0.7875" right="0.7875"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C30"/>
  <sheetViews>
    <sheetView showFormulas="false" showGridLines="true" showRowColHeaders="true" showZeros="true" rightToLeft="false" tabSelected="false" showOutlineSymbols="true" defaultGridColor="true" view="normal" topLeftCell="A13" colorId="64" zoomScale="75" zoomScaleNormal="75" zoomScalePageLayoutView="100" workbookViewId="0">
      <selection pane="topLeft" activeCell="A29" activeCellId="0" sqref="A29"/>
    </sheetView>
  </sheetViews>
  <sheetFormatPr defaultColWidth="8.71484375" defaultRowHeight="15.75" zeroHeight="false" outlineLevelRow="0" outlineLevelCol="0"/>
  <cols>
    <col collapsed="false" customWidth="true" hidden="false" outlineLevel="0" max="1" min="1" style="2" width="8.42"/>
    <col collapsed="false" customWidth="true" hidden="false" outlineLevel="0" max="2" min="2" style="2" width="54.29"/>
    <col collapsed="false" customWidth="true" hidden="false" outlineLevel="0" max="3" min="3" style="2" width="84.57"/>
    <col collapsed="false" customWidth="true" hidden="false" outlineLevel="0" max="1025" min="4" style="4" width="8.42"/>
  </cols>
  <sheetData>
    <row r="1" s="2" customFormat="true" ht="18.75" hidden="false" customHeight="true" outlineLevel="0" collapsed="false">
      <c r="C1" s="27" t="s">
        <v>0</v>
      </c>
    </row>
    <row r="2" s="2" customFormat="true" ht="18.75" hidden="false" customHeight="true" outlineLevel="0" collapsed="false">
      <c r="C2" s="27" t="s">
        <v>1</v>
      </c>
    </row>
    <row r="3" s="2" customFormat="true" ht="18.75" hidden="false" customHeight="true" outlineLevel="0" collapsed="false">
      <c r="C3" s="27" t="s">
        <v>2</v>
      </c>
    </row>
    <row r="4" s="2" customFormat="true" ht="15.75" hidden="false" customHeight="true" outlineLevel="0" collapsed="false"/>
    <row r="5" s="2" customFormat="true" ht="15.75" hidden="false" customHeight="true" outlineLevel="0" collapsed="false">
      <c r="A5" s="6" t="str">
        <f aca="false">'1. паспорт местоположение'!A5:C5</f>
        <v>Год раскрытия информации: 2024  год</v>
      </c>
      <c r="B5" s="6"/>
      <c r="C5" s="6"/>
    </row>
    <row r="6" s="2" customFormat="true" ht="15.75" hidden="false" customHeight="true" outlineLevel="0" collapsed="false"/>
    <row r="7" s="2" customFormat="true" ht="18.75" hidden="false" customHeight="true" outlineLevel="0" collapsed="false">
      <c r="A7" s="7" t="s">
        <v>4</v>
      </c>
      <c r="B7" s="7"/>
      <c r="C7" s="7"/>
    </row>
    <row r="8" s="2" customFormat="true" ht="15.75" hidden="false" customHeight="true" outlineLevel="0" collapsed="false"/>
    <row r="9" s="2" customFormat="true" ht="15.75" hidden="false" customHeight="true" outlineLevel="0" collapsed="false">
      <c r="A9" s="8" t="s">
        <v>5</v>
      </c>
      <c r="B9" s="8"/>
      <c r="C9" s="8"/>
    </row>
    <row r="10" s="2" customFormat="true" ht="15.75" hidden="false" customHeight="true" outlineLevel="0" collapsed="false">
      <c r="A10" s="9" t="s">
        <v>6</v>
      </c>
      <c r="B10" s="9"/>
      <c r="C10" s="9"/>
    </row>
    <row r="11" s="2" customFormat="true" ht="15.75" hidden="false" customHeight="true" outlineLevel="0" collapsed="false"/>
    <row r="12" s="2" customFormat="true" ht="15.75" hidden="false" customHeight="true" outlineLevel="0" collapsed="false">
      <c r="A12" s="8" t="str">
        <f aca="false">'1. паспорт местоположение'!A12:C12</f>
        <v>L_0200000051</v>
      </c>
      <c r="B12" s="8"/>
      <c r="C12" s="8"/>
    </row>
    <row r="13" s="2" customFormat="true" ht="15.75" hidden="false" customHeight="true" outlineLevel="0" collapsed="false">
      <c r="A13" s="9" t="s">
        <v>8</v>
      </c>
      <c r="B13" s="9"/>
      <c r="C13" s="9"/>
    </row>
    <row r="14" s="2" customFormat="true" ht="15.75" hidden="false" customHeight="true" outlineLevel="0" collapsed="false"/>
    <row r="15" s="2" customFormat="true" ht="44.25" hidden="false" customHeight="true" outlineLevel="0" collapsed="false">
      <c r="A15" s="8" t="str">
        <f aca="false">'1. паспорт местоположение'!A15:C15</f>
        <v>«Реконструкция ВЛ-0,4кВ от ТП-051 ул. Каскадная, ул. Орская г. Ростов-на-Дону»</v>
      </c>
      <c r="B15" s="8"/>
      <c r="C15" s="8"/>
    </row>
    <row r="16" s="2" customFormat="true" ht="15.75" hidden="false" customHeight="true" outlineLevel="0" collapsed="false">
      <c r="A16" s="9" t="s">
        <v>10</v>
      </c>
      <c r="B16" s="9"/>
      <c r="C16" s="9"/>
    </row>
    <row r="17" s="2" customFormat="true" ht="15.75" hidden="false" customHeight="true" outlineLevel="0" collapsed="false"/>
    <row r="18" s="2" customFormat="true" ht="18.75" hidden="false" customHeight="true" outlineLevel="0" collapsed="false">
      <c r="A18" s="33" t="s">
        <v>129</v>
      </c>
      <c r="B18" s="33"/>
      <c r="C18" s="33"/>
    </row>
    <row r="19" s="2" customFormat="true" ht="15.75" hidden="false" customHeight="true" outlineLevel="0" collapsed="false"/>
    <row r="20" s="2" customFormat="true" ht="30" hidden="false" customHeight="true" outlineLevel="0" collapsed="false">
      <c r="A20" s="23" t="s">
        <v>12</v>
      </c>
      <c r="B20" s="23" t="s">
        <v>13</v>
      </c>
      <c r="C20" s="23" t="s">
        <v>14</v>
      </c>
    </row>
    <row r="21" s="31" customFormat="true" ht="15.75" hidden="false" customHeight="true" outlineLevel="0" collapsed="false">
      <c r="A21" s="13" t="n">
        <v>1</v>
      </c>
      <c r="B21" s="13" t="n">
        <v>2</v>
      </c>
      <c r="C21" s="13" t="n">
        <v>3</v>
      </c>
    </row>
    <row r="22" s="3" customFormat="true" ht="30.75" hidden="false" customHeight="true" outlineLevel="0" collapsed="false">
      <c r="A22" s="15" t="n">
        <v>1</v>
      </c>
      <c r="B22" s="16" t="s">
        <v>130</v>
      </c>
      <c r="C22" s="12" t="s">
        <v>18</v>
      </c>
    </row>
    <row r="23" s="3" customFormat="true" ht="30.75" hidden="false" customHeight="true" outlineLevel="0" collapsed="false">
      <c r="A23" s="15" t="n">
        <v>2</v>
      </c>
      <c r="B23" s="16" t="s">
        <v>131</v>
      </c>
      <c r="C23" s="12" t="s">
        <v>132</v>
      </c>
    </row>
    <row r="24" s="3" customFormat="true" ht="45.75" hidden="false" customHeight="true" outlineLevel="0" collapsed="false">
      <c r="A24" s="15" t="n">
        <v>3</v>
      </c>
      <c r="B24" s="16" t="s">
        <v>133</v>
      </c>
      <c r="C24" s="12" t="s">
        <v>134</v>
      </c>
    </row>
    <row r="25" s="3" customFormat="true" ht="30.75" hidden="false" customHeight="true" outlineLevel="0" collapsed="false">
      <c r="A25" s="15" t="n">
        <v>4</v>
      </c>
      <c r="B25" s="16" t="s">
        <v>135</v>
      </c>
      <c r="C25" s="12" t="s">
        <v>35</v>
      </c>
    </row>
    <row r="26" s="3" customFormat="true" ht="40.5" hidden="false" customHeight="true" outlineLevel="0" collapsed="false">
      <c r="A26" s="15" t="n">
        <v>5</v>
      </c>
      <c r="B26" s="16" t="s">
        <v>136</v>
      </c>
      <c r="C26" s="12" t="s">
        <v>137</v>
      </c>
    </row>
    <row r="27" s="3" customFormat="true" ht="30.75" hidden="false" customHeight="true" outlineLevel="0" collapsed="false">
      <c r="A27" s="15" t="n">
        <v>6</v>
      </c>
      <c r="B27" s="16" t="s">
        <v>138</v>
      </c>
      <c r="C27" s="12" t="s">
        <v>139</v>
      </c>
    </row>
    <row r="28" s="3" customFormat="true" ht="28.5" hidden="false" customHeight="true" outlineLevel="0" collapsed="false">
      <c r="A28" s="15" t="n">
        <v>7</v>
      </c>
      <c r="B28" s="16" t="s">
        <v>140</v>
      </c>
      <c r="C28" s="34" t="n">
        <v>2026</v>
      </c>
    </row>
    <row r="29" s="3" customFormat="true" ht="28.5" hidden="false" customHeight="true" outlineLevel="0" collapsed="false">
      <c r="A29" s="15" t="n">
        <v>8</v>
      </c>
      <c r="B29" s="16" t="s">
        <v>141</v>
      </c>
      <c r="C29" s="34" t="n">
        <v>2026</v>
      </c>
    </row>
    <row r="30" s="3" customFormat="true" ht="28.5" hidden="false" customHeight="true" outlineLevel="0" collapsed="false">
      <c r="A30" s="15" t="n">
        <v>9</v>
      </c>
      <c r="B30" s="16" t="s">
        <v>142</v>
      </c>
      <c r="C30" s="12" t="s">
        <v>143</v>
      </c>
    </row>
  </sheetData>
  <mergeCells count="9">
    <mergeCell ref="A5:C5"/>
    <mergeCell ref="A7:C7"/>
    <mergeCell ref="A9:C9"/>
    <mergeCell ref="A10:C10"/>
    <mergeCell ref="A12:C12"/>
    <mergeCell ref="A13:C13"/>
    <mergeCell ref="A15:C15"/>
    <mergeCell ref="A16:C16"/>
    <mergeCell ref="A18:C18"/>
  </mergeCells>
  <printOptions headings="false" gridLines="true" gridLinesSet="true" horizontalCentered="false" verticalCentered="false"/>
  <pageMargins left="0.7875" right="0.39375" top="0.590277777777778" bottom="0.7875" header="0.511811023622047" footer="0.511811023622047"/>
  <pageSetup paperSize="9"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Z22"/>
  <sheetViews>
    <sheetView showFormulas="false" showGridLines="true" showRowColHeaders="true" showZeros="true" rightToLeft="false" tabSelected="false" showOutlineSymbols="true" defaultGridColor="true" view="normal" topLeftCell="A1" colorId="64" zoomScale="75" zoomScaleNormal="75" zoomScalePageLayoutView="100" workbookViewId="0">
      <selection pane="topLeft" activeCell="A22" activeCellId="0" sqref="A22"/>
    </sheetView>
  </sheetViews>
  <sheetFormatPr defaultColWidth="8.71484375" defaultRowHeight="12.75" zeroHeight="false" outlineLevelRow="0" outlineLevelCol="0"/>
  <cols>
    <col collapsed="false" customWidth="true" hidden="false" outlineLevel="0" max="1" min="1" style="28" width="8.42"/>
    <col collapsed="false" customWidth="true" hidden="false" outlineLevel="0" max="2" min="2" style="28" width="26.71"/>
    <col collapsed="false" customWidth="true" hidden="false" outlineLevel="0" max="10" min="3" style="28" width="14.14"/>
    <col collapsed="false" customWidth="true" hidden="false" outlineLevel="0" max="11" min="11" style="28" width="21.84"/>
    <col collapsed="false" customWidth="true" hidden="false" outlineLevel="0" max="12" min="12" style="28" width="26.71"/>
    <col collapsed="false" customWidth="true" hidden="false" outlineLevel="0" max="13" min="13" style="28" width="24.57"/>
    <col collapsed="false" customWidth="true" hidden="false" outlineLevel="0" max="14" min="14" style="28" width="25.29"/>
    <col collapsed="false" customWidth="true" hidden="false" outlineLevel="0" max="17" min="15" style="28" width="10.42"/>
    <col collapsed="false" customWidth="true" hidden="false" outlineLevel="0" max="18" min="18" style="28" width="8.42"/>
    <col collapsed="false" customWidth="true" hidden="false" outlineLevel="0" max="25" min="19" style="28" width="12.71"/>
    <col collapsed="false" customWidth="true" hidden="false" outlineLevel="0" max="26" min="26" style="28" width="40.57"/>
    <col collapsed="false" customWidth="true" hidden="false" outlineLevel="0" max="1025" min="27" style="4" width="8.42"/>
  </cols>
  <sheetData>
    <row r="1" s="28" customFormat="true" ht="15.75" hidden="false" customHeight="true" outlineLevel="0" collapsed="false">
      <c r="Z1" s="35" t="s">
        <v>0</v>
      </c>
    </row>
    <row r="2" s="28" customFormat="true" ht="15.75" hidden="false" customHeight="true" outlineLevel="0" collapsed="false">
      <c r="Z2" s="35" t="s">
        <v>1</v>
      </c>
    </row>
    <row r="3" s="28" customFormat="true" ht="15.75" hidden="false" customHeight="true" outlineLevel="0" collapsed="false">
      <c r="Z3" s="35" t="s">
        <v>2</v>
      </c>
    </row>
    <row r="4" s="28" customFormat="true" ht="15.75" hidden="false" customHeight="true" outlineLevel="0" collapsed="false">
      <c r="A4" s="20" t="str">
        <f aca="false">'1. паспорт местоположение'!A5:C5</f>
        <v>Год раскрытия информации: 2024  год</v>
      </c>
      <c r="B4" s="20"/>
      <c r="C4" s="20"/>
      <c r="D4" s="20"/>
      <c r="E4" s="20"/>
      <c r="F4" s="20"/>
      <c r="G4" s="20"/>
      <c r="H4" s="20"/>
      <c r="I4" s="20"/>
      <c r="J4" s="20"/>
      <c r="K4" s="20"/>
      <c r="L4" s="20"/>
      <c r="M4" s="20"/>
      <c r="N4" s="20"/>
      <c r="O4" s="20"/>
      <c r="P4" s="20"/>
      <c r="Q4" s="20"/>
      <c r="R4" s="20"/>
      <c r="S4" s="20"/>
      <c r="T4" s="20"/>
      <c r="U4" s="20"/>
      <c r="V4" s="20"/>
      <c r="W4" s="20"/>
      <c r="X4" s="20"/>
      <c r="Y4" s="20"/>
      <c r="Z4" s="20"/>
    </row>
    <row r="5" s="28" customFormat="true" ht="15.75" hidden="false" customHeight="true" outlineLevel="0" collapsed="false"/>
    <row r="6" s="28" customFormat="true" ht="18.75" hidden="false" customHeight="true" outlineLevel="0" collapsed="false">
      <c r="A6" s="7" t="s">
        <v>4</v>
      </c>
      <c r="B6" s="7"/>
      <c r="C6" s="7"/>
      <c r="D6" s="7"/>
      <c r="E6" s="7"/>
      <c r="F6" s="7"/>
      <c r="G6" s="7"/>
      <c r="H6" s="7"/>
      <c r="I6" s="7"/>
      <c r="J6" s="7"/>
      <c r="K6" s="7"/>
      <c r="L6" s="7"/>
      <c r="M6" s="7"/>
      <c r="N6" s="7"/>
      <c r="O6" s="7"/>
      <c r="P6" s="7"/>
      <c r="Q6" s="7"/>
      <c r="R6" s="7"/>
      <c r="S6" s="7"/>
      <c r="T6" s="7"/>
      <c r="U6" s="7"/>
      <c r="V6" s="7"/>
      <c r="W6" s="7"/>
      <c r="X6" s="7"/>
      <c r="Y6" s="7"/>
      <c r="Z6" s="7"/>
    </row>
    <row r="7" s="28" customFormat="true" ht="15.75" hidden="false" customHeight="true" outlineLevel="0" collapsed="false"/>
    <row r="8" s="28" customFormat="true" ht="15.75" hidden="false" customHeight="true" outlineLevel="0" collapsed="false">
      <c r="A8" s="8" t="s">
        <v>5</v>
      </c>
      <c r="B8" s="8"/>
      <c r="C8" s="8"/>
      <c r="D8" s="8"/>
      <c r="E8" s="8"/>
      <c r="F8" s="8"/>
      <c r="G8" s="8"/>
      <c r="H8" s="8"/>
      <c r="I8" s="8"/>
      <c r="J8" s="8"/>
      <c r="K8" s="8"/>
      <c r="L8" s="8"/>
      <c r="M8" s="8"/>
      <c r="N8" s="8"/>
      <c r="O8" s="8"/>
      <c r="P8" s="8"/>
      <c r="Q8" s="8"/>
      <c r="R8" s="8"/>
      <c r="S8" s="8"/>
      <c r="T8" s="8"/>
      <c r="U8" s="8"/>
      <c r="V8" s="8"/>
      <c r="W8" s="8"/>
      <c r="X8" s="8"/>
      <c r="Y8" s="8"/>
      <c r="Z8" s="8"/>
    </row>
    <row r="9" s="28" customFormat="true" ht="15.75" hidden="false" customHeight="true" outlineLevel="0" collapsed="false">
      <c r="A9" s="9" t="s">
        <v>6</v>
      </c>
      <c r="B9" s="9"/>
      <c r="C9" s="9"/>
      <c r="D9" s="9"/>
      <c r="E9" s="9"/>
      <c r="F9" s="9"/>
      <c r="G9" s="9"/>
      <c r="H9" s="9"/>
      <c r="I9" s="9"/>
      <c r="J9" s="9"/>
      <c r="K9" s="9"/>
      <c r="L9" s="9"/>
      <c r="M9" s="9"/>
      <c r="N9" s="9"/>
      <c r="O9" s="9"/>
      <c r="P9" s="9"/>
      <c r="Q9" s="9"/>
      <c r="R9" s="9"/>
      <c r="S9" s="9"/>
      <c r="T9" s="9"/>
      <c r="U9" s="9"/>
      <c r="V9" s="9"/>
      <c r="W9" s="9"/>
      <c r="X9" s="9"/>
      <c r="Y9" s="9"/>
      <c r="Z9" s="9"/>
    </row>
    <row r="10" s="28" customFormat="true" ht="15.75" hidden="false" customHeight="true" outlineLevel="0" collapsed="false"/>
    <row r="11" s="28" customFormat="true" ht="15.75" hidden="false" customHeight="true" outlineLevel="0" collapsed="false">
      <c r="A11" s="8" t="str">
        <f aca="false">'1. паспорт местоположение'!A12:C12</f>
        <v>L_0200000051</v>
      </c>
      <c r="B11" s="8"/>
      <c r="C11" s="8"/>
      <c r="D11" s="8"/>
      <c r="E11" s="8"/>
      <c r="F11" s="8"/>
      <c r="G11" s="8"/>
      <c r="H11" s="8"/>
      <c r="I11" s="8"/>
      <c r="J11" s="8"/>
      <c r="K11" s="8"/>
      <c r="L11" s="8"/>
      <c r="M11" s="8"/>
      <c r="N11" s="8"/>
      <c r="O11" s="8"/>
      <c r="P11" s="8"/>
      <c r="Q11" s="8"/>
      <c r="R11" s="8"/>
      <c r="S11" s="8"/>
      <c r="T11" s="8"/>
      <c r="U11" s="8"/>
      <c r="V11" s="8"/>
      <c r="W11" s="8"/>
      <c r="X11" s="8"/>
      <c r="Y11" s="8"/>
      <c r="Z11" s="8"/>
    </row>
    <row r="12" s="28" customFormat="true" ht="15.75" hidden="false" customHeight="true" outlineLevel="0" collapsed="false">
      <c r="A12" s="9" t="s">
        <v>8</v>
      </c>
      <c r="B12" s="9"/>
      <c r="C12" s="9"/>
      <c r="D12" s="9"/>
      <c r="E12" s="9"/>
      <c r="F12" s="9"/>
      <c r="G12" s="9"/>
      <c r="H12" s="9"/>
      <c r="I12" s="9"/>
      <c r="J12" s="9"/>
      <c r="K12" s="9"/>
      <c r="L12" s="9"/>
      <c r="M12" s="9"/>
      <c r="N12" s="9"/>
      <c r="O12" s="9"/>
      <c r="P12" s="9"/>
      <c r="Q12" s="9"/>
      <c r="R12" s="9"/>
      <c r="S12" s="9"/>
      <c r="T12" s="9"/>
      <c r="U12" s="9"/>
      <c r="V12" s="9"/>
      <c r="W12" s="9"/>
      <c r="X12" s="9"/>
      <c r="Y12" s="9"/>
      <c r="Z12" s="9"/>
    </row>
    <row r="13" s="28" customFormat="true" ht="15.75" hidden="false" customHeight="true" outlineLevel="0" collapsed="false"/>
    <row r="14" s="28" customFormat="true" ht="15.75" hidden="false" customHeight="true" outlineLevel="0" collapsed="false">
      <c r="A14" s="8" t="str">
        <f aca="false">'1. паспорт местоположение'!A15:C15</f>
        <v>«Реконструкция ВЛ-0,4кВ от ТП-051 ул. Каскадная, ул. Орская г. Ростов-на-Дону»</v>
      </c>
      <c r="B14" s="8"/>
      <c r="C14" s="8"/>
      <c r="D14" s="8"/>
      <c r="E14" s="8"/>
      <c r="F14" s="8"/>
      <c r="G14" s="8"/>
      <c r="H14" s="8"/>
      <c r="I14" s="8"/>
      <c r="J14" s="8"/>
      <c r="K14" s="8"/>
      <c r="L14" s="8"/>
      <c r="M14" s="8"/>
      <c r="N14" s="8"/>
      <c r="O14" s="8"/>
      <c r="P14" s="8"/>
      <c r="Q14" s="8"/>
      <c r="R14" s="8"/>
      <c r="S14" s="8"/>
      <c r="T14" s="8"/>
      <c r="U14" s="8"/>
      <c r="V14" s="8"/>
      <c r="W14" s="8"/>
      <c r="X14" s="8"/>
      <c r="Y14" s="8"/>
      <c r="Z14" s="8"/>
    </row>
    <row r="15" s="28" customFormat="true" ht="15.75" hidden="false" customHeight="true" outlineLevel="0" collapsed="false">
      <c r="A15" s="9" t="s">
        <v>10</v>
      </c>
      <c r="B15" s="9"/>
      <c r="C15" s="9"/>
      <c r="D15" s="9"/>
      <c r="E15" s="9"/>
      <c r="F15" s="9"/>
      <c r="G15" s="9"/>
      <c r="H15" s="9"/>
      <c r="I15" s="9"/>
      <c r="J15" s="9"/>
      <c r="K15" s="9"/>
      <c r="L15" s="9"/>
      <c r="M15" s="9"/>
      <c r="N15" s="9"/>
      <c r="O15" s="9"/>
      <c r="P15" s="9"/>
      <c r="Q15" s="9"/>
      <c r="R15" s="9"/>
      <c r="S15" s="9"/>
      <c r="T15" s="9"/>
      <c r="U15" s="9"/>
      <c r="V15" s="9"/>
      <c r="W15" s="9"/>
      <c r="X15" s="9"/>
      <c r="Y15" s="9"/>
      <c r="Z15" s="9"/>
    </row>
    <row r="16" s="28" customFormat="true" ht="15.75" hidden="false" customHeight="true" outlineLevel="0" collapsed="false"/>
    <row r="17" s="28" customFormat="true" ht="15.75" hidden="false" customHeight="true" outlineLevel="0" collapsed="false"/>
    <row r="18" s="28" customFormat="true" ht="18.75" hidden="false" customHeight="true" outlineLevel="0" collapsed="false">
      <c r="A18" s="36" t="s">
        <v>144</v>
      </c>
      <c r="B18" s="36"/>
      <c r="C18" s="36"/>
      <c r="D18" s="36"/>
      <c r="E18" s="36"/>
      <c r="F18" s="36"/>
      <c r="G18" s="36"/>
      <c r="H18" s="36"/>
      <c r="I18" s="36"/>
      <c r="J18" s="36"/>
      <c r="K18" s="36"/>
      <c r="L18" s="36"/>
      <c r="M18" s="36"/>
      <c r="N18" s="36"/>
      <c r="O18" s="36"/>
      <c r="P18" s="36"/>
      <c r="Q18" s="36"/>
      <c r="R18" s="36"/>
      <c r="S18" s="36"/>
      <c r="T18" s="36"/>
      <c r="U18" s="36"/>
      <c r="V18" s="36"/>
      <c r="W18" s="36"/>
      <c r="X18" s="36"/>
      <c r="Y18" s="36"/>
      <c r="Z18" s="36"/>
    </row>
    <row r="19" s="28" customFormat="true" ht="30" hidden="false" customHeight="true" outlineLevel="0" collapsed="false">
      <c r="A19" s="37" t="s">
        <v>145</v>
      </c>
      <c r="B19" s="37"/>
      <c r="C19" s="37"/>
      <c r="D19" s="37"/>
      <c r="E19" s="37"/>
      <c r="F19" s="37"/>
      <c r="G19" s="37"/>
      <c r="H19" s="37"/>
      <c r="I19" s="37"/>
      <c r="J19" s="37"/>
      <c r="K19" s="37"/>
      <c r="L19" s="37"/>
      <c r="M19" s="37" t="s">
        <v>146</v>
      </c>
      <c r="N19" s="37"/>
      <c r="O19" s="37"/>
      <c r="P19" s="37"/>
      <c r="Q19" s="37"/>
      <c r="R19" s="37"/>
      <c r="S19" s="37"/>
      <c r="T19" s="37"/>
      <c r="U19" s="37"/>
      <c r="V19" s="37"/>
      <c r="W19" s="37"/>
      <c r="X19" s="37"/>
      <c r="Y19" s="37"/>
      <c r="Z19" s="37"/>
    </row>
    <row r="20" s="28" customFormat="true" ht="150" hidden="false" customHeight="true" outlineLevel="0" collapsed="false">
      <c r="A20" s="37" t="s">
        <v>147</v>
      </c>
      <c r="B20" s="37" t="s">
        <v>148</v>
      </c>
      <c r="C20" s="37" t="s">
        <v>149</v>
      </c>
      <c r="D20" s="37" t="s">
        <v>150</v>
      </c>
      <c r="E20" s="37" t="s">
        <v>151</v>
      </c>
      <c r="F20" s="37" t="s">
        <v>152</v>
      </c>
      <c r="G20" s="37" t="s">
        <v>153</v>
      </c>
      <c r="H20" s="37" t="s">
        <v>154</v>
      </c>
      <c r="I20" s="37" t="s">
        <v>155</v>
      </c>
      <c r="J20" s="37" t="s">
        <v>156</v>
      </c>
      <c r="K20" s="37" t="s">
        <v>157</v>
      </c>
      <c r="L20" s="37" t="s">
        <v>158</v>
      </c>
      <c r="M20" s="37" t="s">
        <v>159</v>
      </c>
      <c r="N20" s="37" t="s">
        <v>160</v>
      </c>
      <c r="O20" s="37" t="s">
        <v>161</v>
      </c>
      <c r="P20" s="37" t="s">
        <v>162</v>
      </c>
      <c r="Q20" s="37" t="s">
        <v>163</v>
      </c>
      <c r="R20" s="37" t="s">
        <v>154</v>
      </c>
      <c r="S20" s="37" t="s">
        <v>164</v>
      </c>
      <c r="T20" s="37" t="s">
        <v>165</v>
      </c>
      <c r="U20" s="37" t="s">
        <v>166</v>
      </c>
      <c r="V20" s="37" t="s">
        <v>163</v>
      </c>
      <c r="W20" s="37" t="s">
        <v>167</v>
      </c>
      <c r="X20" s="37" t="s">
        <v>168</v>
      </c>
      <c r="Y20" s="37" t="s">
        <v>169</v>
      </c>
      <c r="Z20" s="37" t="s">
        <v>170</v>
      </c>
    </row>
    <row r="21" s="28" customFormat="true" ht="15" hidden="false" customHeight="true" outlineLevel="0" collapsed="false">
      <c r="A21" s="13" t="n">
        <v>1</v>
      </c>
      <c r="B21" s="13" t="n">
        <v>2</v>
      </c>
      <c r="C21" s="13" t="n">
        <v>3</v>
      </c>
      <c r="D21" s="13" t="n">
        <v>4</v>
      </c>
      <c r="E21" s="13" t="n">
        <v>5</v>
      </c>
      <c r="F21" s="13" t="n">
        <v>6</v>
      </c>
      <c r="G21" s="13" t="n">
        <v>7</v>
      </c>
      <c r="H21" s="13" t="n">
        <v>8</v>
      </c>
      <c r="I21" s="13" t="n">
        <v>9</v>
      </c>
      <c r="J21" s="13" t="n">
        <v>10</v>
      </c>
      <c r="K21" s="13" t="n">
        <v>11</v>
      </c>
      <c r="L21" s="13" t="n">
        <v>12</v>
      </c>
      <c r="M21" s="13" t="n">
        <v>13</v>
      </c>
      <c r="N21" s="13" t="n">
        <v>14</v>
      </c>
      <c r="O21" s="13" t="n">
        <v>15</v>
      </c>
      <c r="P21" s="13" t="n">
        <v>16</v>
      </c>
      <c r="Q21" s="13" t="n">
        <v>17</v>
      </c>
      <c r="R21" s="13" t="n">
        <v>18</v>
      </c>
      <c r="S21" s="13" t="n">
        <v>19</v>
      </c>
      <c r="T21" s="13" t="n">
        <v>20</v>
      </c>
      <c r="U21" s="13" t="n">
        <v>21</v>
      </c>
      <c r="V21" s="13" t="n">
        <v>22</v>
      </c>
      <c r="W21" s="13" t="n">
        <v>23</v>
      </c>
      <c r="X21" s="13" t="n">
        <v>24</v>
      </c>
      <c r="Y21" s="13" t="n">
        <v>25</v>
      </c>
      <c r="Z21" s="13" t="n">
        <v>26</v>
      </c>
    </row>
    <row r="22" s="28" customFormat="true" ht="15.75" hidden="false" customHeight="true" outlineLevel="0" collapsed="false">
      <c r="A22" s="38" t="n">
        <v>2026</v>
      </c>
      <c r="B22" s="39" t="s">
        <v>35</v>
      </c>
      <c r="C22" s="39" t="s">
        <v>35</v>
      </c>
      <c r="D22" s="39" t="s">
        <v>35</v>
      </c>
      <c r="E22" s="39" t="s">
        <v>35</v>
      </c>
      <c r="F22" s="39" t="s">
        <v>35</v>
      </c>
      <c r="G22" s="39" t="s">
        <v>35</v>
      </c>
      <c r="H22" s="39" t="s">
        <v>35</v>
      </c>
      <c r="I22" s="39" t="s">
        <v>35</v>
      </c>
      <c r="J22" s="39" t="s">
        <v>35</v>
      </c>
      <c r="K22" s="39" t="s">
        <v>35</v>
      </c>
      <c r="L22" s="39" t="s">
        <v>35</v>
      </c>
      <c r="M22" s="39" t="s">
        <v>35</v>
      </c>
      <c r="N22" s="39" t="s">
        <v>35</v>
      </c>
      <c r="O22" s="39" t="s">
        <v>35</v>
      </c>
      <c r="P22" s="39" t="s">
        <v>35</v>
      </c>
      <c r="Q22" s="39" t="s">
        <v>35</v>
      </c>
      <c r="R22" s="39" t="s">
        <v>35</v>
      </c>
      <c r="S22" s="39" t="s">
        <v>35</v>
      </c>
      <c r="T22" s="39" t="s">
        <v>35</v>
      </c>
      <c r="U22" s="39" t="s">
        <v>35</v>
      </c>
      <c r="V22" s="39" t="s">
        <v>35</v>
      </c>
      <c r="W22" s="39" t="s">
        <v>35</v>
      </c>
      <c r="X22" s="39" t="s">
        <v>35</v>
      </c>
      <c r="Y22" s="39" t="s">
        <v>35</v>
      </c>
      <c r="Z22" s="39" t="s">
        <v>35</v>
      </c>
    </row>
  </sheetData>
  <mergeCells count="11">
    <mergeCell ref="A4:Z4"/>
    <mergeCell ref="A6:Z6"/>
    <mergeCell ref="A8:Z8"/>
    <mergeCell ref="A9:Z9"/>
    <mergeCell ref="A11:Z11"/>
    <mergeCell ref="A12:Z12"/>
    <mergeCell ref="A14:Z14"/>
    <mergeCell ref="A15:Z15"/>
    <mergeCell ref="A18:Z18"/>
    <mergeCell ref="A19:L19"/>
    <mergeCell ref="M19:Z19"/>
  </mergeCells>
  <printOptions headings="false" gridLines="true" gridLinesSet="true" horizontalCentered="false" verticalCentered="false"/>
  <pageMargins left="0.7875" right="0.7875"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L22"/>
  <sheetViews>
    <sheetView showFormulas="false" showGridLines="true" showRowColHeaders="true" showZeros="true" rightToLeft="false" tabSelected="false" showOutlineSymbols="true" defaultGridColor="true" view="normal" topLeftCell="A1" colorId="64" zoomScale="75" zoomScaleNormal="75" zoomScalePageLayoutView="100" workbookViewId="0">
      <selection pane="topLeft" activeCell="J26" activeCellId="0" sqref="J26"/>
    </sheetView>
  </sheetViews>
  <sheetFormatPr defaultColWidth="8.71484375" defaultRowHeight="15.75" zeroHeight="false" outlineLevelRow="0" outlineLevelCol="0"/>
  <cols>
    <col collapsed="false" customWidth="true" hidden="false" outlineLevel="0" max="1" min="1" style="2" width="8"/>
    <col collapsed="false" customWidth="true" hidden="false" outlineLevel="0" max="2" min="2" style="2" width="21.71"/>
    <col collapsed="false" customWidth="true" hidden="false" outlineLevel="0" max="3" min="3" style="2" width="69.29"/>
    <col collapsed="false" customWidth="true" hidden="false" outlineLevel="0" max="4" min="4" style="2" width="14.14"/>
    <col collapsed="false" customWidth="true" hidden="false" outlineLevel="0" max="9" min="5" style="2" width="11.57"/>
    <col collapsed="false" customWidth="true" hidden="false" outlineLevel="0" max="12" min="10" style="2" width="17.15"/>
    <col collapsed="false" customWidth="true" hidden="false" outlineLevel="0" max="17" min="13" style="2" width="8.42"/>
    <col collapsed="false" customWidth="true" hidden="false" outlineLevel="0" max="1025" min="18" style="4" width="8.42"/>
  </cols>
  <sheetData>
    <row r="1" s="3" customFormat="true" ht="15.75" hidden="false" customHeight="true" outlineLevel="0" collapsed="false">
      <c r="H1" s="19" t="s">
        <v>0</v>
      </c>
      <c r="I1" s="19"/>
      <c r="J1" s="19"/>
      <c r="K1" s="19"/>
      <c r="L1" s="19"/>
    </row>
    <row r="2" s="3" customFormat="true" ht="15.75" hidden="false" customHeight="true" outlineLevel="0" collapsed="false">
      <c r="H2" s="19" t="s">
        <v>1</v>
      </c>
      <c r="I2" s="19"/>
      <c r="J2" s="19"/>
      <c r="K2" s="19"/>
      <c r="L2" s="19"/>
    </row>
    <row r="3" s="3" customFormat="true" ht="15.75" hidden="false" customHeight="true" outlineLevel="0" collapsed="false">
      <c r="H3" s="19" t="s">
        <v>2</v>
      </c>
      <c r="I3" s="19"/>
      <c r="J3" s="19"/>
      <c r="K3" s="19"/>
      <c r="L3" s="19"/>
    </row>
    <row r="4" s="3" customFormat="true" ht="15.75" hidden="false" customHeight="true" outlineLevel="0" collapsed="false"/>
    <row r="5" s="3" customFormat="true" ht="15.75" hidden="false" customHeight="true" outlineLevel="0" collapsed="false">
      <c r="A5" s="20" t="str">
        <f aca="false">'6.2 Паспорт фин осв ввод'!A5:AC5</f>
        <v>Год раскрытия информации: 2024  год</v>
      </c>
      <c r="B5" s="20"/>
      <c r="C5" s="20"/>
      <c r="D5" s="20"/>
      <c r="E5" s="20"/>
      <c r="F5" s="20"/>
      <c r="G5" s="20"/>
      <c r="H5" s="20"/>
      <c r="I5" s="20"/>
      <c r="J5" s="20"/>
      <c r="K5" s="20"/>
      <c r="L5" s="20"/>
    </row>
    <row r="6" s="3" customFormat="true" ht="15.75" hidden="false" customHeight="true" outlineLevel="0" collapsed="false"/>
    <row r="7" s="3" customFormat="true" ht="18.75" hidden="false" customHeight="true" outlineLevel="0" collapsed="false">
      <c r="A7" s="7" t="s">
        <v>4</v>
      </c>
      <c r="B7" s="7"/>
      <c r="C7" s="7"/>
      <c r="D7" s="7"/>
      <c r="E7" s="7"/>
      <c r="F7" s="7"/>
      <c r="G7" s="7"/>
      <c r="H7" s="7"/>
      <c r="I7" s="7"/>
      <c r="J7" s="7"/>
      <c r="K7" s="7"/>
      <c r="L7" s="7"/>
    </row>
    <row r="8" s="3" customFormat="true" ht="15.75" hidden="false" customHeight="true" outlineLevel="0" collapsed="false"/>
    <row r="9" s="3" customFormat="true" ht="15.75" hidden="false" customHeight="true" outlineLevel="0" collapsed="false">
      <c r="A9" s="8" t="s">
        <v>5</v>
      </c>
      <c r="B9" s="8"/>
      <c r="C9" s="8"/>
      <c r="D9" s="8"/>
      <c r="E9" s="8"/>
      <c r="F9" s="8"/>
      <c r="G9" s="8"/>
      <c r="H9" s="8"/>
      <c r="I9" s="8"/>
      <c r="J9" s="8"/>
      <c r="K9" s="8"/>
      <c r="L9" s="8"/>
    </row>
    <row r="10" s="3" customFormat="true" ht="15.75" hidden="false" customHeight="true" outlineLevel="0" collapsed="false">
      <c r="A10" s="9" t="s">
        <v>6</v>
      </c>
      <c r="B10" s="9"/>
      <c r="C10" s="9"/>
      <c r="D10" s="9"/>
      <c r="E10" s="9"/>
      <c r="F10" s="9"/>
      <c r="G10" s="9"/>
      <c r="H10" s="9"/>
      <c r="I10" s="9"/>
      <c r="J10" s="9"/>
      <c r="K10" s="9"/>
      <c r="L10" s="9"/>
    </row>
    <row r="11" s="3" customFormat="true" ht="15.75" hidden="false" customHeight="true" outlineLevel="0" collapsed="false"/>
    <row r="12" s="3" customFormat="true" ht="15.75" hidden="false" customHeight="true" outlineLevel="0" collapsed="false">
      <c r="A12" s="8" t="str">
        <f aca="false">'1. паспорт местоположение'!A12:C12</f>
        <v>L_0200000051</v>
      </c>
      <c r="B12" s="8"/>
      <c r="C12" s="8"/>
      <c r="D12" s="8"/>
      <c r="E12" s="8"/>
      <c r="F12" s="8"/>
      <c r="G12" s="8"/>
      <c r="H12" s="8"/>
      <c r="I12" s="8"/>
      <c r="J12" s="8"/>
      <c r="K12" s="8"/>
      <c r="L12" s="8"/>
    </row>
    <row r="13" s="3" customFormat="true" ht="15.75" hidden="false" customHeight="true" outlineLevel="0" collapsed="false">
      <c r="A13" s="9" t="s">
        <v>8</v>
      </c>
      <c r="B13" s="9"/>
      <c r="C13" s="9"/>
      <c r="D13" s="9"/>
      <c r="E13" s="9"/>
      <c r="F13" s="9"/>
      <c r="G13" s="9"/>
      <c r="H13" s="9"/>
      <c r="I13" s="9"/>
      <c r="J13" s="9"/>
      <c r="K13" s="9"/>
      <c r="L13" s="9"/>
    </row>
    <row r="14" s="3" customFormat="true" ht="15.75" hidden="false" customHeight="true" outlineLevel="0" collapsed="false"/>
    <row r="15" s="3" customFormat="true" ht="38.25" hidden="false" customHeight="true" outlineLevel="0" collapsed="false">
      <c r="A15" s="8" t="str">
        <f aca="false">'1. паспорт местоположение'!A15:C15</f>
        <v>«Реконструкция ВЛ-0,4кВ от ТП-051 ул. Каскадная, ул. Орская г. Ростов-на-Дону»</v>
      </c>
      <c r="B15" s="8"/>
      <c r="C15" s="8"/>
      <c r="D15" s="8"/>
      <c r="E15" s="8"/>
      <c r="F15" s="8"/>
      <c r="G15" s="8"/>
      <c r="H15" s="8"/>
      <c r="I15" s="8"/>
      <c r="J15" s="8"/>
      <c r="K15" s="8"/>
      <c r="L15" s="8"/>
    </row>
    <row r="16" s="3" customFormat="true" ht="15.75" hidden="false" customHeight="true" outlineLevel="0" collapsed="false">
      <c r="A16" s="9" t="s">
        <v>10</v>
      </c>
      <c r="B16" s="9"/>
      <c r="C16" s="9"/>
      <c r="D16" s="9"/>
      <c r="E16" s="9"/>
      <c r="F16" s="9"/>
      <c r="G16" s="9"/>
      <c r="H16" s="9"/>
      <c r="I16" s="9"/>
      <c r="J16" s="9"/>
      <c r="K16" s="9"/>
      <c r="L16" s="9"/>
    </row>
    <row r="17" s="3" customFormat="true" ht="15.75" hidden="false" customHeight="true" outlineLevel="0" collapsed="false"/>
    <row r="18" s="3" customFormat="true" ht="62.25" hidden="false" customHeight="true" outlineLevel="0" collapsed="false">
      <c r="A18" s="40" t="s">
        <v>171</v>
      </c>
      <c r="B18" s="40"/>
      <c r="C18" s="40"/>
      <c r="D18" s="40"/>
      <c r="E18" s="40"/>
      <c r="F18" s="40"/>
      <c r="G18" s="40"/>
      <c r="H18" s="40"/>
      <c r="I18" s="40"/>
      <c r="J18" s="40"/>
      <c r="K18" s="40"/>
      <c r="L18" s="40"/>
    </row>
    <row r="19" s="3" customFormat="true" ht="52.5" hidden="false" customHeight="true" outlineLevel="0" collapsed="false">
      <c r="A19" s="23" t="s">
        <v>12</v>
      </c>
      <c r="B19" s="23" t="s">
        <v>172</v>
      </c>
      <c r="C19" s="23" t="s">
        <v>173</v>
      </c>
      <c r="D19" s="23" t="s">
        <v>174</v>
      </c>
      <c r="E19" s="23" t="s">
        <v>175</v>
      </c>
      <c r="F19" s="23"/>
      <c r="G19" s="23"/>
      <c r="H19" s="23"/>
      <c r="I19" s="23"/>
      <c r="J19" s="23" t="s">
        <v>176</v>
      </c>
      <c r="K19" s="23"/>
      <c r="L19" s="23"/>
    </row>
    <row r="20" s="3" customFormat="true" ht="71.25" hidden="false" customHeight="true" outlineLevel="0" collapsed="false">
      <c r="A20" s="23"/>
      <c r="B20" s="23"/>
      <c r="C20" s="23"/>
      <c r="D20" s="23"/>
      <c r="E20" s="23" t="s">
        <v>177</v>
      </c>
      <c r="F20" s="23" t="s">
        <v>178</v>
      </c>
      <c r="G20" s="23" t="s">
        <v>179</v>
      </c>
      <c r="H20" s="23" t="s">
        <v>180</v>
      </c>
      <c r="I20" s="23" t="s">
        <v>181</v>
      </c>
      <c r="J20" s="41" t="n">
        <v>2024</v>
      </c>
      <c r="K20" s="41" t="n">
        <v>2025</v>
      </c>
      <c r="L20" s="41" t="n">
        <v>2026</v>
      </c>
    </row>
    <row r="21" s="14" customFormat="true" ht="15.75" hidden="false" customHeight="true" outlineLevel="0" collapsed="false">
      <c r="A21" s="13" t="n">
        <v>1</v>
      </c>
      <c r="B21" s="42" t="n">
        <v>2</v>
      </c>
      <c r="C21" s="13" t="n">
        <v>3</v>
      </c>
      <c r="D21" s="42" t="n">
        <v>4</v>
      </c>
      <c r="E21" s="13" t="n">
        <v>5</v>
      </c>
      <c r="F21" s="42" t="n">
        <v>6</v>
      </c>
      <c r="G21" s="13" t="n">
        <v>7</v>
      </c>
      <c r="H21" s="42" t="n">
        <v>8</v>
      </c>
      <c r="I21" s="13" t="n">
        <v>9</v>
      </c>
      <c r="J21" s="42" t="n">
        <v>10</v>
      </c>
      <c r="K21" s="13" t="n">
        <v>11</v>
      </c>
      <c r="L21" s="13" t="n">
        <v>12</v>
      </c>
    </row>
    <row r="22" customFormat="false" ht="15.75" hidden="false" customHeight="true" outlineLevel="0" collapsed="false">
      <c r="A22" s="15" t="n">
        <v>1</v>
      </c>
      <c r="B22" s="34" t="n">
        <v>2026</v>
      </c>
      <c r="C22" s="12" t="s">
        <v>35</v>
      </c>
      <c r="D22" s="12" t="s">
        <v>35</v>
      </c>
      <c r="E22" s="12" t="s">
        <v>35</v>
      </c>
      <c r="F22" s="12" t="s">
        <v>35</v>
      </c>
      <c r="G22" s="12" t="s">
        <v>35</v>
      </c>
      <c r="H22" s="12" t="s">
        <v>35</v>
      </c>
      <c r="I22" s="12" t="s">
        <v>35</v>
      </c>
      <c r="J22" s="12" t="s">
        <v>35</v>
      </c>
      <c r="K22" s="12" t="s">
        <v>35</v>
      </c>
      <c r="L22" s="12" t="s">
        <v>35</v>
      </c>
    </row>
  </sheetData>
  <mergeCells count="18">
    <mergeCell ref="H1:L1"/>
    <mergeCell ref="H2:L2"/>
    <mergeCell ref="H3:L3"/>
    <mergeCell ref="A5:L5"/>
    <mergeCell ref="A7:L7"/>
    <mergeCell ref="A9:L9"/>
    <mergeCell ref="A10:L10"/>
    <mergeCell ref="A12:L12"/>
    <mergeCell ref="A13:L13"/>
    <mergeCell ref="A15:L15"/>
    <mergeCell ref="A16:L16"/>
    <mergeCell ref="A18:L18"/>
    <mergeCell ref="A19:A20"/>
    <mergeCell ref="B19:B20"/>
    <mergeCell ref="C19:C20"/>
    <mergeCell ref="D19:D20"/>
    <mergeCell ref="E19:I19"/>
    <mergeCell ref="J19:L19"/>
  </mergeCells>
  <printOptions headings="false" gridLines="true" gridLinesSet="true" horizontalCentered="false" verticalCentered="false"/>
  <pageMargins left="0.7875" right="0.7875"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V92"/>
  <sheetViews>
    <sheetView showFormulas="false" showGridLines="true" showRowColHeaders="true" showZeros="true" rightToLeft="false" tabSelected="false" showOutlineSymbols="true" defaultGridColor="true" view="normal" topLeftCell="A22" colorId="64" zoomScale="75" zoomScaleNormal="75" zoomScalePageLayoutView="100" workbookViewId="0">
      <selection pane="topLeft" activeCell="B25" activeCellId="0" sqref="B25"/>
    </sheetView>
  </sheetViews>
  <sheetFormatPr defaultColWidth="8.71484375" defaultRowHeight="15.75" zeroHeight="false" outlineLevelRow="0" outlineLevelCol="0"/>
  <cols>
    <col collapsed="false" customWidth="true" hidden="false" outlineLevel="0" max="1" min="1" style="2" width="43.42"/>
    <col collapsed="false" customWidth="true" hidden="false" outlineLevel="0" max="2" min="2" style="2" width="19.86"/>
    <col collapsed="false" customWidth="true" hidden="false" outlineLevel="0" max="3" min="3" style="2" width="12.42"/>
    <col collapsed="false" customWidth="true" hidden="false" outlineLevel="0" max="4" min="4" style="2" width="33"/>
    <col collapsed="false" customWidth="true" hidden="false" outlineLevel="0" max="6" min="5" style="2" width="11.85"/>
    <col collapsed="false" customWidth="true" hidden="false" outlineLevel="0" max="7" min="7" style="2" width="11.57"/>
    <col collapsed="false" customWidth="true" hidden="false" outlineLevel="0" max="8" min="8" style="2" width="12.15"/>
    <col collapsed="false" customWidth="true" hidden="false" outlineLevel="0" max="9" min="9" style="2" width="12"/>
    <col collapsed="false" customWidth="true" hidden="false" outlineLevel="0" max="10" min="10" style="2" width="11.43"/>
    <col collapsed="false" customWidth="true" hidden="false" outlineLevel="0" max="11" min="11" style="2" width="10.85"/>
    <col collapsed="false" customWidth="true" hidden="false" outlineLevel="0" max="12" min="12" style="2" width="11.57"/>
    <col collapsed="false" customWidth="true" hidden="false" outlineLevel="0" max="13" min="13" style="2" width="12.15"/>
    <col collapsed="false" customWidth="true" hidden="false" outlineLevel="0" max="14" min="14" style="2" width="11.43"/>
    <col collapsed="false" customWidth="true" hidden="false" outlineLevel="0" max="15" min="15" style="2" width="11.14"/>
    <col collapsed="false" customWidth="true" hidden="false" outlineLevel="0" max="16" min="16" style="2" width="11"/>
    <col collapsed="false" customWidth="true" hidden="false" outlineLevel="0" max="17" min="17" style="2" width="11.29"/>
    <col collapsed="false" customWidth="true" hidden="false" outlineLevel="0" max="19" min="18" style="2" width="11.14"/>
    <col collapsed="false" customWidth="true" hidden="false" outlineLevel="0" max="20" min="20" style="2" width="12.71"/>
    <col collapsed="false" customWidth="true" hidden="false" outlineLevel="0" max="21" min="21" style="2" width="11.57"/>
    <col collapsed="false" customWidth="true" hidden="false" outlineLevel="0" max="22" min="22" style="2" width="11"/>
    <col collapsed="false" customWidth="true" hidden="false" outlineLevel="0" max="40" min="23" style="2" width="8.42"/>
    <col collapsed="false" customWidth="true" hidden="false" outlineLevel="0" max="1025" min="41" style="4" width="8.42"/>
  </cols>
  <sheetData>
    <row r="1" s="45" customFormat="true" ht="16.5" hidden="false" customHeight="true" outlineLevel="0" collapsed="false">
      <c r="A1" s="43"/>
      <c r="B1" s="44" t="s">
        <v>0</v>
      </c>
      <c r="C1" s="44"/>
      <c r="D1" s="44"/>
      <c r="E1" s="43"/>
      <c r="F1" s="43"/>
      <c r="G1" s="43"/>
      <c r="H1" s="43"/>
      <c r="I1" s="43"/>
      <c r="J1" s="43"/>
      <c r="K1" s="43"/>
      <c r="L1" s="43"/>
      <c r="M1" s="43"/>
      <c r="N1" s="43"/>
      <c r="O1" s="43"/>
      <c r="P1" s="43"/>
      <c r="Q1" s="43"/>
      <c r="R1" s="43"/>
      <c r="S1" s="43"/>
      <c r="T1" s="43"/>
      <c r="U1" s="43"/>
      <c r="V1" s="43"/>
    </row>
    <row r="2" s="45" customFormat="true" ht="16.5" hidden="false" customHeight="true" outlineLevel="0" collapsed="false">
      <c r="A2" s="43"/>
      <c r="B2" s="44" t="s">
        <v>1</v>
      </c>
      <c r="C2" s="44"/>
      <c r="D2" s="44"/>
      <c r="E2" s="43"/>
      <c r="F2" s="43"/>
      <c r="G2" s="43"/>
      <c r="H2" s="43"/>
      <c r="I2" s="43"/>
      <c r="J2" s="43"/>
      <c r="K2" s="43"/>
      <c r="L2" s="43"/>
      <c r="M2" s="43"/>
      <c r="N2" s="43"/>
      <c r="O2" s="43"/>
      <c r="P2" s="43"/>
      <c r="Q2" s="43"/>
      <c r="R2" s="43"/>
      <c r="S2" s="43"/>
      <c r="T2" s="43"/>
      <c r="U2" s="43"/>
      <c r="V2" s="43"/>
    </row>
    <row r="3" s="45" customFormat="true" ht="16.5" hidden="false" customHeight="true" outlineLevel="0" collapsed="false">
      <c r="A3" s="43"/>
      <c r="B3" s="44" t="s">
        <v>2</v>
      </c>
      <c r="C3" s="44"/>
      <c r="D3" s="44"/>
      <c r="E3" s="43"/>
      <c r="F3" s="43"/>
      <c r="G3" s="43"/>
      <c r="H3" s="43"/>
      <c r="I3" s="43"/>
      <c r="J3" s="43"/>
      <c r="K3" s="43"/>
      <c r="L3" s="43"/>
      <c r="M3" s="43"/>
      <c r="N3" s="43"/>
      <c r="O3" s="43"/>
      <c r="P3" s="43"/>
      <c r="Q3" s="43"/>
      <c r="R3" s="43"/>
      <c r="S3" s="43"/>
      <c r="T3" s="43"/>
      <c r="U3" s="43"/>
      <c r="V3" s="43"/>
    </row>
    <row r="4" s="3" customFormat="true" ht="15.75" hidden="false" customHeight="true" outlineLevel="0" collapsed="false">
      <c r="A4" s="43"/>
      <c r="B4" s="43"/>
      <c r="C4" s="43"/>
      <c r="D4" s="46"/>
      <c r="E4" s="43"/>
      <c r="F4" s="43"/>
      <c r="G4" s="43"/>
      <c r="H4" s="43"/>
      <c r="I4" s="43"/>
      <c r="J4" s="43"/>
      <c r="K4" s="43"/>
      <c r="L4" s="43"/>
      <c r="M4" s="43"/>
      <c r="N4" s="43"/>
      <c r="O4" s="43"/>
      <c r="P4" s="43"/>
      <c r="Q4" s="43"/>
      <c r="R4" s="43"/>
      <c r="S4" s="43"/>
      <c r="T4" s="43"/>
      <c r="U4" s="43"/>
      <c r="V4" s="43"/>
    </row>
    <row r="5" s="3" customFormat="true" ht="16.5" hidden="false" customHeight="true" outlineLevel="0" collapsed="false">
      <c r="A5" s="47" t="str">
        <f aca="false">'1. паспорт местоположение'!A5:C5</f>
        <v>Год раскрытия информации: 2024  год</v>
      </c>
      <c r="B5" s="47"/>
      <c r="C5" s="47"/>
      <c r="D5" s="47"/>
      <c r="E5" s="43"/>
      <c r="F5" s="43"/>
      <c r="G5" s="43"/>
      <c r="H5" s="43"/>
      <c r="I5" s="43"/>
      <c r="J5" s="43"/>
      <c r="K5" s="43"/>
      <c r="L5" s="43"/>
      <c r="M5" s="43"/>
      <c r="N5" s="43"/>
      <c r="O5" s="43"/>
      <c r="P5" s="43"/>
      <c r="Q5" s="43"/>
      <c r="R5" s="43"/>
      <c r="S5" s="43"/>
      <c r="T5" s="43"/>
      <c r="U5" s="43"/>
      <c r="V5" s="43"/>
    </row>
    <row r="6" s="3" customFormat="true" ht="18.75" hidden="false" customHeight="true" outlineLevel="0" collapsed="false">
      <c r="A6" s="43"/>
      <c r="B6" s="43"/>
      <c r="C6" s="43"/>
      <c r="D6" s="46"/>
      <c r="E6" s="43"/>
      <c r="F6" s="43"/>
      <c r="G6" s="43"/>
      <c r="H6" s="43"/>
      <c r="I6" s="43"/>
      <c r="J6" s="43"/>
      <c r="K6" s="43"/>
      <c r="L6" s="43"/>
      <c r="M6" s="43"/>
      <c r="N6" s="43"/>
      <c r="O6" s="43"/>
      <c r="P6" s="43"/>
      <c r="Q6" s="43"/>
      <c r="R6" s="43"/>
      <c r="S6" s="43"/>
      <c r="T6" s="43"/>
      <c r="U6" s="43"/>
      <c r="V6" s="43"/>
    </row>
    <row r="7" s="3" customFormat="true" ht="18.75" hidden="false" customHeight="true" outlineLevel="0" collapsed="false">
      <c r="A7" s="48" t="s">
        <v>4</v>
      </c>
      <c r="B7" s="48"/>
      <c r="C7" s="48"/>
      <c r="D7" s="48"/>
      <c r="E7" s="43"/>
      <c r="F7" s="43"/>
      <c r="G7" s="43"/>
      <c r="H7" s="43"/>
      <c r="I7" s="43"/>
      <c r="J7" s="43"/>
      <c r="K7" s="43"/>
      <c r="L7" s="43"/>
      <c r="M7" s="43"/>
      <c r="N7" s="43"/>
      <c r="O7" s="43"/>
      <c r="P7" s="43"/>
      <c r="Q7" s="43"/>
      <c r="R7" s="43"/>
      <c r="S7" s="43"/>
      <c r="T7" s="43"/>
      <c r="U7" s="43"/>
      <c r="V7" s="43"/>
    </row>
    <row r="8" s="3" customFormat="true" ht="15.75" hidden="false" customHeight="true" outlineLevel="0" collapsed="false">
      <c r="A8" s="43"/>
      <c r="B8" s="43"/>
      <c r="C8" s="43"/>
      <c r="D8" s="46"/>
      <c r="E8" s="43"/>
      <c r="F8" s="43"/>
      <c r="G8" s="43"/>
      <c r="H8" s="43"/>
      <c r="I8" s="43"/>
      <c r="J8" s="43"/>
      <c r="K8" s="43"/>
      <c r="L8" s="43"/>
      <c r="M8" s="43"/>
      <c r="N8" s="43"/>
      <c r="O8" s="43"/>
      <c r="P8" s="43"/>
      <c r="Q8" s="43"/>
      <c r="R8" s="43"/>
      <c r="S8" s="43"/>
      <c r="T8" s="43"/>
      <c r="U8" s="43"/>
      <c r="V8" s="43"/>
    </row>
    <row r="9" s="3" customFormat="true" ht="15.75" hidden="false" customHeight="true" outlineLevel="0" collapsed="false">
      <c r="A9" s="49" t="s">
        <v>182</v>
      </c>
      <c r="B9" s="49"/>
      <c r="C9" s="49"/>
      <c r="D9" s="49"/>
      <c r="E9" s="43"/>
      <c r="F9" s="43"/>
      <c r="G9" s="43"/>
      <c r="H9" s="43"/>
      <c r="I9" s="43"/>
      <c r="J9" s="43"/>
      <c r="K9" s="43"/>
      <c r="L9" s="43"/>
      <c r="M9" s="43"/>
      <c r="N9" s="43"/>
      <c r="O9" s="43"/>
      <c r="P9" s="43"/>
      <c r="Q9" s="43"/>
      <c r="R9" s="43"/>
      <c r="S9" s="43"/>
      <c r="T9" s="43"/>
      <c r="U9" s="43"/>
      <c r="V9" s="43"/>
    </row>
    <row r="10" s="3" customFormat="true" ht="16.5" hidden="false" customHeight="true" outlineLevel="0" collapsed="false">
      <c r="A10" s="50" t="s">
        <v>6</v>
      </c>
      <c r="B10" s="50"/>
      <c r="C10" s="50"/>
      <c r="D10" s="50"/>
      <c r="E10" s="43"/>
      <c r="F10" s="43"/>
      <c r="G10" s="43"/>
      <c r="H10" s="43"/>
      <c r="I10" s="43"/>
      <c r="J10" s="43"/>
      <c r="K10" s="43"/>
      <c r="L10" s="43"/>
      <c r="M10" s="43"/>
      <c r="N10" s="43"/>
      <c r="O10" s="43"/>
      <c r="P10" s="43"/>
      <c r="Q10" s="43"/>
      <c r="R10" s="43"/>
      <c r="S10" s="43"/>
      <c r="T10" s="43"/>
      <c r="U10" s="43"/>
      <c r="V10" s="43"/>
    </row>
    <row r="11" s="3" customFormat="true" ht="15.75" hidden="false" customHeight="true" outlineLevel="0" collapsed="false">
      <c r="A11" s="43"/>
      <c r="B11" s="43"/>
      <c r="C11" s="43"/>
      <c r="D11" s="46"/>
      <c r="E11" s="43"/>
      <c r="F11" s="43"/>
      <c r="G11" s="43"/>
      <c r="H11" s="43"/>
      <c r="I11" s="43"/>
      <c r="J11" s="43"/>
      <c r="K11" s="43"/>
      <c r="L11" s="43"/>
      <c r="M11" s="43"/>
      <c r="N11" s="43"/>
      <c r="O11" s="43"/>
      <c r="P11" s="43"/>
      <c r="Q11" s="43"/>
      <c r="R11" s="43"/>
      <c r="S11" s="43"/>
      <c r="T11" s="43"/>
      <c r="U11" s="43"/>
      <c r="V11" s="43"/>
    </row>
    <row r="12" s="3" customFormat="true" ht="15.75" hidden="false" customHeight="true" outlineLevel="0" collapsed="false">
      <c r="A12" s="49" t="str">
        <f aca="false">'1. паспорт местоположение'!A12:C12</f>
        <v>L_0200000051</v>
      </c>
      <c r="B12" s="49"/>
      <c r="C12" s="49"/>
      <c r="D12" s="49"/>
      <c r="E12" s="43"/>
      <c r="F12" s="43"/>
      <c r="G12" s="43"/>
      <c r="H12" s="43"/>
      <c r="I12" s="43"/>
      <c r="J12" s="43"/>
      <c r="K12" s="43"/>
      <c r="L12" s="43"/>
      <c r="M12" s="43"/>
      <c r="N12" s="43"/>
      <c r="O12" s="43"/>
      <c r="P12" s="43"/>
      <c r="Q12" s="43"/>
      <c r="R12" s="43"/>
      <c r="S12" s="43"/>
      <c r="T12" s="43"/>
      <c r="U12" s="43"/>
      <c r="V12" s="43"/>
    </row>
    <row r="13" s="3" customFormat="true" ht="16.5" hidden="false" customHeight="true" outlineLevel="0" collapsed="false">
      <c r="A13" s="50" t="s">
        <v>8</v>
      </c>
      <c r="B13" s="50"/>
      <c r="C13" s="50"/>
      <c r="D13" s="50"/>
      <c r="E13" s="43"/>
      <c r="F13" s="43"/>
      <c r="G13" s="43"/>
      <c r="H13" s="43"/>
      <c r="I13" s="43"/>
      <c r="J13" s="43"/>
      <c r="K13" s="43"/>
      <c r="L13" s="43"/>
      <c r="M13" s="43"/>
      <c r="N13" s="43"/>
      <c r="O13" s="43"/>
      <c r="P13" s="43"/>
      <c r="Q13" s="43"/>
      <c r="R13" s="43"/>
      <c r="S13" s="43"/>
      <c r="T13" s="43"/>
      <c r="U13" s="43"/>
      <c r="V13" s="43"/>
    </row>
    <row r="14" s="3" customFormat="true" ht="24" hidden="false" customHeight="true" outlineLevel="0" collapsed="false">
      <c r="A14" s="43"/>
      <c r="B14" s="43"/>
      <c r="C14" s="43"/>
      <c r="D14" s="46"/>
      <c r="E14" s="43"/>
      <c r="F14" s="43"/>
      <c r="G14" s="43"/>
      <c r="H14" s="43"/>
      <c r="I14" s="43"/>
      <c r="J14" s="43"/>
      <c r="K14" s="43"/>
      <c r="L14" s="43"/>
      <c r="M14" s="43"/>
      <c r="N14" s="43"/>
      <c r="O14" s="43"/>
      <c r="P14" s="43"/>
      <c r="Q14" s="43"/>
      <c r="R14" s="43"/>
      <c r="S14" s="43"/>
      <c r="T14" s="43"/>
      <c r="U14" s="43"/>
      <c r="V14" s="43"/>
    </row>
    <row r="15" s="3" customFormat="true" ht="27.75" hidden="false" customHeight="true" outlineLevel="0" collapsed="false">
      <c r="A15" s="49" t="str">
        <f aca="false">'1. паспорт местоположение'!A15:C15</f>
        <v>«Реконструкция ВЛ-0,4кВ от ТП-051 ул. Каскадная, ул. Орская г. Ростов-на-Дону»</v>
      </c>
      <c r="B15" s="49"/>
      <c r="C15" s="49"/>
      <c r="D15" s="49"/>
      <c r="E15" s="43"/>
      <c r="F15" s="43"/>
      <c r="G15" s="43"/>
      <c r="H15" s="43"/>
      <c r="I15" s="43"/>
      <c r="J15" s="43"/>
      <c r="K15" s="43"/>
      <c r="L15" s="43"/>
      <c r="M15" s="43"/>
      <c r="N15" s="43"/>
      <c r="O15" s="43"/>
      <c r="P15" s="43"/>
      <c r="Q15" s="43"/>
      <c r="R15" s="43"/>
      <c r="S15" s="43"/>
      <c r="T15" s="43"/>
      <c r="U15" s="43"/>
      <c r="V15" s="43"/>
    </row>
    <row r="16" s="45" customFormat="true" ht="15.75" hidden="false" customHeight="true" outlineLevel="0" collapsed="false">
      <c r="A16" s="50" t="s">
        <v>10</v>
      </c>
      <c r="B16" s="50"/>
      <c r="C16" s="50"/>
      <c r="D16" s="50"/>
      <c r="E16" s="43"/>
      <c r="F16" s="43"/>
      <c r="G16" s="43"/>
      <c r="H16" s="43"/>
      <c r="I16" s="43"/>
      <c r="J16" s="43"/>
      <c r="K16" s="43"/>
      <c r="L16" s="43"/>
      <c r="M16" s="43"/>
      <c r="N16" s="43"/>
      <c r="O16" s="43"/>
      <c r="P16" s="43"/>
      <c r="Q16" s="43"/>
      <c r="R16" s="43"/>
      <c r="S16" s="43"/>
      <c r="T16" s="43"/>
      <c r="U16" s="43"/>
      <c r="V16" s="43"/>
    </row>
    <row r="17" s="51" customFormat="true" ht="20.25" hidden="false" customHeight="true" outlineLevel="0" collapsed="false">
      <c r="A17" s="46"/>
      <c r="B17" s="46"/>
      <c r="C17" s="46"/>
      <c r="D17" s="46"/>
      <c r="E17" s="43"/>
      <c r="F17" s="43"/>
      <c r="G17" s="43"/>
      <c r="H17" s="43"/>
      <c r="I17" s="43"/>
      <c r="J17" s="43"/>
      <c r="K17" s="43"/>
      <c r="L17" s="43"/>
      <c r="M17" s="43"/>
      <c r="N17" s="43"/>
      <c r="O17" s="43"/>
      <c r="P17" s="43"/>
      <c r="Q17" s="43"/>
      <c r="R17" s="43"/>
      <c r="S17" s="43"/>
      <c r="T17" s="43"/>
      <c r="U17" s="43"/>
      <c r="V17" s="43"/>
    </row>
    <row r="18" s="51" customFormat="true" ht="20.25" hidden="false" customHeight="false" outlineLevel="0" collapsed="false">
      <c r="A18" s="52" t="s">
        <v>183</v>
      </c>
      <c r="B18" s="52"/>
      <c r="C18" s="52"/>
      <c r="D18" s="52"/>
      <c r="E18" s="52"/>
      <c r="F18" s="52"/>
      <c r="G18" s="52"/>
      <c r="H18" s="53"/>
      <c r="I18" s="53"/>
      <c r="J18" s="53"/>
      <c r="K18" s="53"/>
      <c r="L18" s="53"/>
      <c r="M18" s="53"/>
      <c r="N18" s="53"/>
      <c r="O18" s="53"/>
      <c r="P18" s="53"/>
      <c r="Q18" s="53"/>
      <c r="R18" s="53"/>
      <c r="S18" s="53"/>
      <c r="T18" s="53"/>
      <c r="U18" s="53"/>
      <c r="V18" s="53"/>
    </row>
    <row r="19" s="51" customFormat="true" ht="15.75" hidden="false" customHeight="false" outlineLevel="0" collapsed="false">
      <c r="A19" s="54" t="s">
        <v>184</v>
      </c>
      <c r="B19" s="54" t="s">
        <v>185</v>
      </c>
      <c r="C19" s="55"/>
      <c r="D19" s="56"/>
      <c r="E19" s="57"/>
      <c r="F19" s="57"/>
      <c r="G19" s="57"/>
      <c r="H19" s="57"/>
      <c r="I19" s="55"/>
      <c r="J19" s="55"/>
      <c r="K19" s="55"/>
      <c r="L19" s="55"/>
      <c r="M19" s="55"/>
      <c r="N19" s="55"/>
      <c r="O19" s="55"/>
      <c r="P19" s="55"/>
      <c r="Q19" s="55"/>
      <c r="R19" s="55"/>
      <c r="S19" s="55"/>
      <c r="T19" s="55"/>
      <c r="U19" s="55"/>
      <c r="V19" s="55"/>
    </row>
    <row r="20" s="51" customFormat="true" ht="15.75" hidden="false" customHeight="false" outlineLevel="0" collapsed="false">
      <c r="A20" s="58" t="s">
        <v>186</v>
      </c>
      <c r="B20" s="59" t="n">
        <v>3403150.3</v>
      </c>
      <c r="C20" s="55"/>
      <c r="D20" s="55"/>
      <c r="E20" s="55"/>
      <c r="F20" s="55"/>
      <c r="G20" s="55"/>
      <c r="H20" s="55"/>
      <c r="I20" s="55"/>
      <c r="J20" s="55"/>
      <c r="K20" s="55"/>
      <c r="L20" s="55"/>
      <c r="M20" s="55"/>
      <c r="N20" s="55"/>
      <c r="O20" s="55"/>
      <c r="P20" s="55"/>
      <c r="Q20" s="55"/>
      <c r="R20" s="55"/>
      <c r="S20" s="55"/>
      <c r="T20" s="55"/>
      <c r="U20" s="55"/>
      <c r="V20" s="55"/>
    </row>
    <row r="21" s="51" customFormat="true" ht="15.75" hidden="false" customHeight="false" outlineLevel="0" collapsed="false">
      <c r="A21" s="60" t="s">
        <v>187</v>
      </c>
      <c r="B21" s="61" t="n">
        <v>0</v>
      </c>
      <c r="C21" s="55"/>
      <c r="D21" s="55"/>
      <c r="E21" s="55"/>
      <c r="F21" s="55"/>
      <c r="G21" s="55"/>
      <c r="H21" s="55"/>
      <c r="I21" s="55"/>
      <c r="J21" s="55"/>
      <c r="K21" s="55"/>
      <c r="L21" s="55"/>
      <c r="M21" s="55"/>
      <c r="N21" s="55"/>
      <c r="O21" s="55"/>
      <c r="P21" s="55"/>
      <c r="Q21" s="55"/>
      <c r="R21" s="55"/>
      <c r="S21" s="55"/>
      <c r="T21" s="55"/>
      <c r="U21" s="55"/>
      <c r="V21" s="55"/>
    </row>
    <row r="22" s="51" customFormat="true" ht="15.75" hidden="false" customHeight="true" outlineLevel="0" collapsed="false">
      <c r="A22" s="60" t="s">
        <v>188</v>
      </c>
      <c r="B22" s="61" t="n">
        <v>15</v>
      </c>
      <c r="C22" s="55"/>
      <c r="D22" s="62" t="s">
        <v>189</v>
      </c>
      <c r="E22" s="62"/>
      <c r="F22" s="62"/>
      <c r="G22" s="55"/>
      <c r="H22" s="63"/>
      <c r="I22" s="55"/>
      <c r="J22" s="55"/>
      <c r="K22" s="55"/>
      <c r="L22" s="55"/>
      <c r="M22" s="55"/>
      <c r="N22" s="55"/>
      <c r="O22" s="55"/>
      <c r="P22" s="55"/>
      <c r="Q22" s="55"/>
      <c r="R22" s="55"/>
      <c r="S22" s="55"/>
      <c r="T22" s="55"/>
      <c r="U22" s="55"/>
      <c r="V22" s="55"/>
    </row>
    <row r="23" s="51" customFormat="true" ht="16.5" hidden="false" customHeight="true" outlineLevel="0" collapsed="false">
      <c r="A23" s="64" t="s">
        <v>190</v>
      </c>
      <c r="B23" s="65" t="n">
        <v>1</v>
      </c>
      <c r="C23" s="55"/>
      <c r="D23" s="66" t="s">
        <v>191</v>
      </c>
      <c r="E23" s="66"/>
      <c r="F23" s="66"/>
      <c r="G23" s="67" t="n">
        <f aca="false">SUM(B87:V87)</f>
        <v>4.98205872520933</v>
      </c>
      <c r="H23" s="63"/>
      <c r="I23" s="55"/>
      <c r="J23" s="55"/>
      <c r="K23" s="68"/>
      <c r="L23" s="68"/>
      <c r="M23" s="68"/>
      <c r="N23" s="68"/>
      <c r="O23" s="68"/>
      <c r="P23" s="68"/>
      <c r="Q23" s="68"/>
      <c r="R23" s="68"/>
      <c r="S23" s="68"/>
      <c r="T23" s="68"/>
      <c r="U23" s="68"/>
      <c r="V23" s="68"/>
    </row>
    <row r="24" s="51" customFormat="true" ht="15.75" hidden="false" customHeight="true" outlineLevel="0" collapsed="false">
      <c r="A24" s="58" t="s">
        <v>192</v>
      </c>
      <c r="B24" s="59" t="n">
        <f aca="false">10439530.57+17712888.12</f>
        <v>28152418.69</v>
      </c>
      <c r="C24" s="55"/>
      <c r="D24" s="66" t="s">
        <v>193</v>
      </c>
      <c r="E24" s="66"/>
      <c r="F24" s="66"/>
      <c r="G24" s="67" t="n">
        <f aca="false">SUM(B88:V88)</f>
        <v>16.7827632128869</v>
      </c>
      <c r="H24" s="63"/>
      <c r="I24" s="55"/>
      <c r="J24" s="55"/>
      <c r="K24" s="68"/>
      <c r="L24" s="68"/>
      <c r="M24" s="68"/>
      <c r="N24" s="68"/>
      <c r="O24" s="68"/>
      <c r="P24" s="68"/>
      <c r="Q24" s="68"/>
      <c r="R24" s="68"/>
      <c r="S24" s="68"/>
      <c r="T24" s="68"/>
      <c r="U24" s="68"/>
      <c r="V24" s="68"/>
    </row>
    <row r="25" s="51" customFormat="true" ht="15.75" hidden="false" customHeight="true" outlineLevel="0" collapsed="false">
      <c r="A25" s="60" t="s">
        <v>194</v>
      </c>
      <c r="B25" s="61" t="n">
        <v>6</v>
      </c>
      <c r="C25" s="55"/>
      <c r="D25" s="69" t="s">
        <v>195</v>
      </c>
      <c r="E25" s="69"/>
      <c r="F25" s="69"/>
      <c r="G25" s="70" t="n">
        <f aca="false">V85</f>
        <v>291628.169521601</v>
      </c>
      <c r="H25" s="63"/>
      <c r="I25" s="55"/>
      <c r="J25" s="55"/>
      <c r="K25" s="68"/>
      <c r="L25" s="68"/>
      <c r="M25" s="68"/>
      <c r="N25" s="68"/>
      <c r="O25" s="68"/>
      <c r="P25" s="68"/>
      <c r="Q25" s="68"/>
      <c r="R25" s="68"/>
      <c r="S25" s="68"/>
      <c r="T25" s="68"/>
      <c r="U25" s="68"/>
      <c r="V25" s="68"/>
    </row>
    <row r="26" s="51" customFormat="true" ht="15.75" hidden="false" customHeight="false" outlineLevel="0" collapsed="false">
      <c r="A26" s="60" t="s">
        <v>196</v>
      </c>
      <c r="B26" s="61" t="n">
        <v>1</v>
      </c>
      <c r="C26" s="55"/>
      <c r="D26" s="69"/>
      <c r="E26" s="69"/>
      <c r="F26" s="69"/>
      <c r="G26" s="70"/>
      <c r="H26" s="55"/>
      <c r="I26" s="55"/>
      <c r="J26" s="55"/>
      <c r="K26" s="68"/>
      <c r="L26" s="68"/>
      <c r="M26" s="68"/>
      <c r="N26" s="68"/>
      <c r="O26" s="68"/>
      <c r="P26" s="68"/>
      <c r="Q26" s="68"/>
      <c r="R26" s="68"/>
      <c r="S26" s="68"/>
      <c r="T26" s="68"/>
      <c r="U26" s="68"/>
      <c r="V26" s="68"/>
    </row>
    <row r="27" s="51" customFormat="true" ht="15.75" hidden="false" customHeight="false" outlineLevel="0" collapsed="false">
      <c r="A27" s="60" t="s">
        <v>197</v>
      </c>
      <c r="B27" s="61" t="n">
        <v>0</v>
      </c>
      <c r="C27" s="55"/>
      <c r="D27" s="55" t="s">
        <v>198</v>
      </c>
      <c r="E27" s="55"/>
      <c r="F27" s="55"/>
      <c r="G27" s="55"/>
      <c r="H27" s="55"/>
      <c r="I27" s="55"/>
      <c r="J27" s="55"/>
      <c r="K27" s="55"/>
      <c r="L27" s="55"/>
      <c r="M27" s="55"/>
      <c r="N27" s="55"/>
      <c r="O27" s="55"/>
      <c r="P27" s="55"/>
      <c r="Q27" s="55"/>
      <c r="R27" s="55"/>
      <c r="S27" s="55"/>
      <c r="T27" s="55"/>
      <c r="U27" s="55"/>
      <c r="V27" s="55"/>
    </row>
    <row r="28" s="51" customFormat="true" ht="15.75" hidden="false" customHeight="false" outlineLevel="0" collapsed="false">
      <c r="A28" s="60" t="s">
        <v>199</v>
      </c>
      <c r="B28" s="61" t="n">
        <v>1</v>
      </c>
      <c r="C28" s="55"/>
      <c r="D28" s="55"/>
      <c r="E28" s="55"/>
      <c r="F28" s="55"/>
      <c r="G28" s="55"/>
      <c r="H28" s="55"/>
      <c r="I28" s="55"/>
      <c r="J28" s="55"/>
      <c r="K28" s="55"/>
      <c r="L28" s="55"/>
      <c r="M28" s="55"/>
      <c r="N28" s="55"/>
      <c r="O28" s="55"/>
      <c r="P28" s="55"/>
      <c r="Q28" s="55"/>
      <c r="R28" s="55"/>
      <c r="S28" s="55"/>
      <c r="T28" s="55"/>
      <c r="U28" s="55"/>
      <c r="V28" s="55"/>
    </row>
    <row r="29" s="51" customFormat="true" ht="15.75" hidden="false" customHeight="false" outlineLevel="0" collapsed="false">
      <c r="A29" s="60" t="s">
        <v>200</v>
      </c>
      <c r="B29" s="61" t="n">
        <v>1</v>
      </c>
      <c r="C29" s="55"/>
      <c r="D29" s="55"/>
      <c r="E29" s="55"/>
      <c r="F29" s="55"/>
      <c r="G29" s="55"/>
      <c r="H29" s="55"/>
      <c r="I29" s="55"/>
      <c r="J29" s="55"/>
      <c r="K29" s="55"/>
      <c r="L29" s="55"/>
      <c r="M29" s="55"/>
      <c r="N29" s="55"/>
      <c r="O29" s="55"/>
      <c r="P29" s="55"/>
      <c r="Q29" s="55"/>
      <c r="R29" s="55"/>
      <c r="S29" s="55"/>
      <c r="T29" s="55"/>
      <c r="U29" s="55"/>
      <c r="V29" s="55"/>
    </row>
    <row r="30" s="51" customFormat="true" ht="15.75" hidden="false" customHeight="false" outlineLevel="0" collapsed="false">
      <c r="A30" s="71" t="s">
        <v>201</v>
      </c>
      <c r="B30" s="72" t="n">
        <v>0.022</v>
      </c>
      <c r="C30" s="55"/>
      <c r="D30" s="55"/>
      <c r="E30" s="55"/>
      <c r="F30" s="55"/>
      <c r="G30" s="55"/>
      <c r="H30" s="55"/>
      <c r="I30" s="55"/>
      <c r="J30" s="55"/>
      <c r="K30" s="55"/>
      <c r="L30" s="55"/>
      <c r="M30" s="55"/>
      <c r="N30" s="55"/>
      <c r="O30" s="55"/>
      <c r="P30" s="55"/>
      <c r="Q30" s="55"/>
      <c r="R30" s="55"/>
      <c r="S30" s="55"/>
      <c r="T30" s="55"/>
      <c r="U30" s="55"/>
      <c r="V30" s="55"/>
    </row>
    <row r="31" s="51" customFormat="true" ht="15.75" hidden="false" customHeight="false" outlineLevel="0" collapsed="false">
      <c r="A31" s="64" t="s">
        <v>202</v>
      </c>
      <c r="B31" s="73" t="n">
        <v>0.2</v>
      </c>
      <c r="C31" s="55"/>
      <c r="D31" s="55"/>
      <c r="E31" s="55"/>
      <c r="F31" s="55"/>
      <c r="G31" s="55"/>
      <c r="H31" s="55"/>
      <c r="I31" s="55"/>
      <c r="J31" s="55"/>
      <c r="K31" s="55"/>
      <c r="L31" s="55"/>
      <c r="M31" s="55"/>
      <c r="N31" s="55"/>
      <c r="O31" s="55"/>
      <c r="P31" s="55"/>
      <c r="Q31" s="55"/>
      <c r="R31" s="55"/>
      <c r="S31" s="55"/>
      <c r="T31" s="55"/>
      <c r="U31" s="55"/>
      <c r="V31" s="55"/>
    </row>
    <row r="32" s="51" customFormat="true" ht="15.75" hidden="false" customHeight="false" outlineLevel="0" collapsed="false">
      <c r="A32" s="58" t="s">
        <v>203</v>
      </c>
      <c r="B32" s="59" t="n">
        <v>0</v>
      </c>
      <c r="C32" s="55"/>
      <c r="D32" s="55"/>
      <c r="E32" s="55"/>
      <c r="F32" s="55"/>
      <c r="G32" s="55"/>
      <c r="H32" s="55"/>
      <c r="I32" s="55"/>
      <c r="J32" s="55"/>
      <c r="K32" s="55"/>
      <c r="L32" s="55"/>
      <c r="M32" s="55"/>
      <c r="N32" s="55"/>
      <c r="O32" s="55"/>
      <c r="P32" s="55"/>
      <c r="Q32" s="55"/>
      <c r="R32" s="55"/>
      <c r="S32" s="55"/>
      <c r="T32" s="55"/>
      <c r="U32" s="55"/>
      <c r="V32" s="55"/>
    </row>
    <row r="33" s="51" customFormat="true" ht="15.75" hidden="false" customHeight="false" outlineLevel="0" collapsed="false">
      <c r="A33" s="60" t="s">
        <v>204</v>
      </c>
      <c r="B33" s="61" t="n">
        <v>0</v>
      </c>
      <c r="C33" s="55"/>
      <c r="D33" s="55"/>
      <c r="E33" s="55"/>
      <c r="F33" s="55"/>
      <c r="G33" s="55"/>
      <c r="H33" s="55"/>
      <c r="I33" s="55"/>
      <c r="J33" s="55"/>
      <c r="K33" s="55"/>
      <c r="L33" s="55"/>
      <c r="M33" s="55"/>
      <c r="N33" s="55"/>
      <c r="O33" s="55"/>
      <c r="P33" s="55"/>
      <c r="Q33" s="55"/>
      <c r="R33" s="55"/>
      <c r="S33" s="55"/>
      <c r="T33" s="55"/>
      <c r="U33" s="55"/>
      <c r="V33" s="55"/>
    </row>
    <row r="34" s="51" customFormat="true" ht="15.75" hidden="false" customHeight="false" outlineLevel="0" collapsed="false">
      <c r="A34" s="71" t="s">
        <v>205</v>
      </c>
      <c r="B34" s="74" t="n">
        <v>0.12</v>
      </c>
      <c r="C34" s="55"/>
      <c r="D34" s="55"/>
      <c r="E34" s="55"/>
      <c r="F34" s="55"/>
      <c r="G34" s="55"/>
      <c r="H34" s="55"/>
      <c r="I34" s="55"/>
      <c r="J34" s="55"/>
      <c r="K34" s="55"/>
      <c r="L34" s="55"/>
      <c r="M34" s="55"/>
      <c r="N34" s="55"/>
      <c r="O34" s="55"/>
      <c r="P34" s="55"/>
      <c r="Q34" s="55"/>
      <c r="R34" s="55"/>
      <c r="S34" s="55"/>
      <c r="T34" s="55"/>
      <c r="U34" s="55"/>
      <c r="V34" s="55"/>
    </row>
    <row r="35" s="51" customFormat="true" ht="15.75" hidden="false" customHeight="false" outlineLevel="0" collapsed="false">
      <c r="A35" s="75" t="s">
        <v>206</v>
      </c>
      <c r="B35" s="76" t="n">
        <v>0</v>
      </c>
      <c r="C35" s="55"/>
      <c r="D35" s="55"/>
      <c r="E35" s="55"/>
      <c r="F35" s="55"/>
      <c r="G35" s="55"/>
      <c r="H35" s="55"/>
      <c r="I35" s="55"/>
      <c r="J35" s="55"/>
      <c r="K35" s="55"/>
      <c r="L35" s="55"/>
      <c r="M35" s="55"/>
      <c r="N35" s="55"/>
      <c r="O35" s="55"/>
      <c r="P35" s="55"/>
      <c r="Q35" s="55"/>
      <c r="R35" s="55"/>
      <c r="S35" s="55"/>
      <c r="T35" s="55"/>
      <c r="U35" s="55"/>
      <c r="V35" s="55"/>
    </row>
    <row r="36" s="51" customFormat="true" ht="15.75" hidden="false" customHeight="false" outlineLevel="0" collapsed="false">
      <c r="A36" s="77" t="s">
        <v>207</v>
      </c>
      <c r="B36" s="78" t="n">
        <v>0.1325</v>
      </c>
      <c r="C36" s="55"/>
      <c r="D36" s="55"/>
      <c r="E36" s="55"/>
      <c r="F36" s="55"/>
      <c r="G36" s="55"/>
      <c r="H36" s="55"/>
      <c r="I36" s="55"/>
      <c r="J36" s="55"/>
      <c r="K36" s="55"/>
      <c r="L36" s="55"/>
      <c r="M36" s="55"/>
      <c r="N36" s="55"/>
      <c r="O36" s="55"/>
      <c r="P36" s="55"/>
      <c r="Q36" s="55"/>
      <c r="R36" s="55"/>
      <c r="S36" s="55"/>
      <c r="T36" s="55"/>
      <c r="U36" s="55"/>
      <c r="V36" s="55"/>
    </row>
    <row r="37" s="51" customFormat="true" ht="15.75" hidden="false" customHeight="false" outlineLevel="0" collapsed="false">
      <c r="A37" s="77" t="s">
        <v>208</v>
      </c>
      <c r="B37" s="78" t="n">
        <v>0.1325</v>
      </c>
      <c r="C37" s="55"/>
      <c r="D37" s="55"/>
      <c r="E37" s="55"/>
      <c r="F37" s="55"/>
      <c r="G37" s="55"/>
      <c r="H37" s="55"/>
      <c r="I37" s="55"/>
      <c r="J37" s="55"/>
      <c r="K37" s="55"/>
      <c r="L37" s="55"/>
      <c r="M37" s="55"/>
      <c r="N37" s="55"/>
      <c r="O37" s="55"/>
      <c r="P37" s="55"/>
      <c r="Q37" s="55"/>
      <c r="R37" s="55"/>
      <c r="S37" s="55"/>
      <c r="T37" s="55"/>
      <c r="U37" s="55"/>
      <c r="V37" s="55"/>
    </row>
    <row r="38" s="51" customFormat="true" ht="15.75" hidden="false" customHeight="false" outlineLevel="0" collapsed="false">
      <c r="A38" s="77" t="s">
        <v>209</v>
      </c>
      <c r="B38" s="79" t="n">
        <v>0</v>
      </c>
      <c r="C38" s="55"/>
      <c r="D38" s="55"/>
      <c r="E38" s="55"/>
      <c r="F38" s="55"/>
      <c r="G38" s="55"/>
      <c r="H38" s="55"/>
      <c r="I38" s="55"/>
      <c r="J38" s="55"/>
      <c r="K38" s="55"/>
      <c r="L38" s="55"/>
      <c r="M38" s="55"/>
      <c r="N38" s="55"/>
      <c r="O38" s="55"/>
      <c r="P38" s="55"/>
      <c r="Q38" s="55"/>
      <c r="R38" s="55"/>
      <c r="S38" s="55"/>
      <c r="T38" s="55"/>
      <c r="U38" s="55"/>
      <c r="V38" s="55"/>
    </row>
    <row r="39" s="51" customFormat="true" ht="15.75" hidden="false" customHeight="false" outlineLevel="0" collapsed="false">
      <c r="A39" s="77" t="s">
        <v>210</v>
      </c>
      <c r="B39" s="79" t="n">
        <v>0.15</v>
      </c>
      <c r="C39" s="55"/>
      <c r="D39" s="55"/>
      <c r="E39" s="55"/>
      <c r="F39" s="55"/>
      <c r="G39" s="55"/>
      <c r="H39" s="55"/>
      <c r="I39" s="55"/>
      <c r="J39" s="55"/>
      <c r="K39" s="55"/>
      <c r="L39" s="55"/>
      <c r="M39" s="55"/>
      <c r="N39" s="55"/>
      <c r="O39" s="55"/>
      <c r="P39" s="55"/>
      <c r="Q39" s="55"/>
      <c r="R39" s="55"/>
      <c r="S39" s="55"/>
      <c r="T39" s="55"/>
      <c r="U39" s="55"/>
      <c r="V39" s="55"/>
    </row>
    <row r="40" s="51" customFormat="true" ht="15.75" hidden="false" customHeight="false" outlineLevel="0" collapsed="false">
      <c r="A40" s="77" t="s">
        <v>211</v>
      </c>
      <c r="B40" s="79" t="n">
        <v>1</v>
      </c>
      <c r="C40" s="55"/>
      <c r="D40" s="55"/>
      <c r="E40" s="55"/>
      <c r="F40" s="55"/>
      <c r="G40" s="55"/>
      <c r="H40" s="55"/>
      <c r="I40" s="55"/>
      <c r="J40" s="55"/>
      <c r="K40" s="55"/>
      <c r="L40" s="55"/>
      <c r="M40" s="55"/>
      <c r="N40" s="55"/>
      <c r="O40" s="55"/>
      <c r="P40" s="55"/>
      <c r="Q40" s="55"/>
      <c r="R40" s="55"/>
      <c r="S40" s="55"/>
      <c r="T40" s="55"/>
      <c r="U40" s="55"/>
      <c r="V40" s="55"/>
    </row>
    <row r="41" s="51" customFormat="true" ht="15.75" hidden="false" customHeight="false" outlineLevel="0" collapsed="false">
      <c r="A41" s="80" t="s">
        <v>212</v>
      </c>
      <c r="B41" s="81" t="n">
        <v>0.15</v>
      </c>
      <c r="C41" s="82"/>
      <c r="D41" s="82"/>
      <c r="E41" s="82"/>
      <c r="F41" s="82"/>
      <c r="G41" s="82"/>
      <c r="H41" s="82"/>
      <c r="I41" s="82"/>
      <c r="J41" s="82"/>
      <c r="K41" s="82"/>
      <c r="L41" s="82"/>
      <c r="M41" s="82"/>
      <c r="N41" s="82"/>
      <c r="O41" s="82"/>
      <c r="P41" s="82"/>
      <c r="Q41" s="82"/>
      <c r="R41" s="82"/>
      <c r="S41" s="82"/>
      <c r="T41" s="82"/>
      <c r="U41" s="82"/>
      <c r="V41" s="82"/>
    </row>
    <row r="42" s="51" customFormat="true" ht="15.75" hidden="false" customHeight="false" outlineLevel="0" collapsed="false">
      <c r="A42" s="83" t="s">
        <v>213</v>
      </c>
      <c r="B42" s="84" t="n">
        <v>1</v>
      </c>
      <c r="C42" s="84" t="n">
        <f aca="false">B42+1</f>
        <v>2</v>
      </c>
      <c r="D42" s="84" t="n">
        <f aca="false">C42+1</f>
        <v>3</v>
      </c>
      <c r="E42" s="84" t="n">
        <f aca="false">D42+1</f>
        <v>4</v>
      </c>
      <c r="F42" s="84" t="n">
        <f aca="false">E42+1</f>
        <v>5</v>
      </c>
      <c r="G42" s="84" t="n">
        <f aca="false">F42+1</f>
        <v>6</v>
      </c>
      <c r="H42" s="84" t="n">
        <f aca="false">G42+1</f>
        <v>7</v>
      </c>
      <c r="I42" s="84" t="n">
        <f aca="false">H42+1</f>
        <v>8</v>
      </c>
      <c r="J42" s="84" t="n">
        <f aca="false">I42+1</f>
        <v>9</v>
      </c>
      <c r="K42" s="85" t="n">
        <f aca="false">J42+1</f>
        <v>10</v>
      </c>
      <c r="L42" s="86" t="n">
        <f aca="false">K42+1</f>
        <v>11</v>
      </c>
      <c r="M42" s="86" t="n">
        <f aca="false">L42+1</f>
        <v>12</v>
      </c>
      <c r="N42" s="87" t="n">
        <f aca="false">M42+1</f>
        <v>13</v>
      </c>
      <c r="O42" s="86" t="n">
        <f aca="false">N42+1</f>
        <v>14</v>
      </c>
      <c r="P42" s="86" t="n">
        <f aca="false">O42+1</f>
        <v>15</v>
      </c>
      <c r="Q42" s="86" t="n">
        <f aca="false">P42+1</f>
        <v>16</v>
      </c>
      <c r="R42" s="86" t="n">
        <f aca="false">Q42+1</f>
        <v>17</v>
      </c>
      <c r="S42" s="86" t="n">
        <f aca="false">R42+1</f>
        <v>18</v>
      </c>
      <c r="T42" s="86" t="n">
        <f aca="false">S42+1</f>
        <v>19</v>
      </c>
      <c r="U42" s="86" t="n">
        <f aca="false">T42+1</f>
        <v>20</v>
      </c>
      <c r="V42" s="88" t="n">
        <f aca="false">U42+1</f>
        <v>21</v>
      </c>
    </row>
    <row r="43" s="51" customFormat="true" ht="15.75" hidden="false" customHeight="false" outlineLevel="0" collapsed="false">
      <c r="A43" s="89" t="s">
        <v>214</v>
      </c>
      <c r="B43" s="90" t="n">
        <v>0</v>
      </c>
      <c r="C43" s="90" t="n">
        <v>0.03</v>
      </c>
      <c r="D43" s="90" t="n">
        <v>0.03</v>
      </c>
      <c r="E43" s="90" t="n">
        <v>0.03</v>
      </c>
      <c r="F43" s="90" t="n">
        <v>0.03</v>
      </c>
      <c r="G43" s="90" t="n">
        <v>0.03</v>
      </c>
      <c r="H43" s="90" t="n">
        <v>0.03</v>
      </c>
      <c r="I43" s="90" t="n">
        <v>0.03</v>
      </c>
      <c r="J43" s="90" t="n">
        <v>0.03</v>
      </c>
      <c r="K43" s="90" t="n">
        <v>0.03</v>
      </c>
      <c r="L43" s="90" t="n">
        <v>0.03</v>
      </c>
      <c r="M43" s="90" t="n">
        <v>0.03</v>
      </c>
      <c r="N43" s="90" t="n">
        <v>0.03</v>
      </c>
      <c r="O43" s="90" t="n">
        <v>0.03</v>
      </c>
      <c r="P43" s="90" t="n">
        <v>0.03</v>
      </c>
      <c r="Q43" s="90" t="n">
        <v>0.03</v>
      </c>
      <c r="R43" s="90" t="n">
        <v>0.03</v>
      </c>
      <c r="S43" s="90" t="n">
        <v>0.03</v>
      </c>
      <c r="T43" s="90" t="n">
        <v>0.03</v>
      </c>
      <c r="U43" s="90" t="n">
        <v>0.03</v>
      </c>
      <c r="V43" s="91" t="n">
        <v>0.03</v>
      </c>
    </row>
    <row r="44" s="51" customFormat="true" ht="15.75" hidden="false" customHeight="false" outlineLevel="0" collapsed="false">
      <c r="A44" s="92" t="s">
        <v>215</v>
      </c>
      <c r="B44" s="93" t="n">
        <f aca="false">B43</f>
        <v>0</v>
      </c>
      <c r="C44" s="93" t="n">
        <f aca="false">(1+B44)*(1+C43)-1</f>
        <v>0.03</v>
      </c>
      <c r="D44" s="93" t="n">
        <f aca="false">(1+C44)*(1+D43)-1</f>
        <v>0.0609</v>
      </c>
      <c r="E44" s="93" t="n">
        <f aca="false">(1+D44)*(1+E43)-1</f>
        <v>0.092727</v>
      </c>
      <c r="F44" s="93" t="n">
        <f aca="false">(1+E44)*(1+F43)-1</f>
        <v>0.12550881</v>
      </c>
      <c r="G44" s="93" t="n">
        <f aca="false">(1+F44)*(1+G43)-1</f>
        <v>0.1592740743</v>
      </c>
      <c r="H44" s="93" t="n">
        <f aca="false">(1+G44)*(1+H43)-1</f>
        <v>0.194052296529</v>
      </c>
      <c r="I44" s="93" t="n">
        <f aca="false">(1+H44)*(1+I43)-1</f>
        <v>0.22987386542487</v>
      </c>
      <c r="J44" s="93" t="n">
        <f aca="false">(1+I44)*(1+J43)-1</f>
        <v>0.266770081387616</v>
      </c>
      <c r="K44" s="94" t="n">
        <f aca="false">(1+J44)*(1+K43)-1</f>
        <v>0.304773183829245</v>
      </c>
      <c r="L44" s="94" t="n">
        <f aca="false">(1+K44)*(1+L43)-1</f>
        <v>0.343916379344122</v>
      </c>
      <c r="M44" s="94" t="n">
        <f aca="false">(1+L44)*(1+M43)-1</f>
        <v>0.384233870724446</v>
      </c>
      <c r="N44" s="93" t="n">
        <f aca="false">(1+M44)*(1+N43)-1</f>
        <v>0.425760886846179</v>
      </c>
      <c r="O44" s="93" t="n">
        <f aca="false">(1+N44)*(1+O43)-1</f>
        <v>0.468533713451565</v>
      </c>
      <c r="P44" s="93" t="n">
        <f aca="false">(1+O44)*(1+P43)-1</f>
        <v>0.512589724855112</v>
      </c>
      <c r="Q44" s="93" t="n">
        <f aca="false">(1+P44)*(1+Q43)-1</f>
        <v>0.557967416600765</v>
      </c>
      <c r="R44" s="95" t="n">
        <f aca="false">(1+Q44)*(1+R43)-1</f>
        <v>0.604706439098788</v>
      </c>
      <c r="S44" s="93" t="n">
        <f aca="false">(1+R44)*(1+S43)-1</f>
        <v>0.652847632271752</v>
      </c>
      <c r="T44" s="93" t="n">
        <f aca="false">(1+S44)*(1+T43)-1</f>
        <v>0.702433061239905</v>
      </c>
      <c r="U44" s="95" t="n">
        <f aca="false">(1+T44)*(1+U43)-1</f>
        <v>0.753506053077102</v>
      </c>
      <c r="V44" s="73" t="n">
        <f aca="false">(1+U44)*(1+V43)-1</f>
        <v>0.806111234669415</v>
      </c>
    </row>
    <row r="45" s="97" customFormat="true" ht="15.75" hidden="false" customHeight="false" outlineLevel="0" collapsed="false">
      <c r="A45" s="92" t="s">
        <v>216</v>
      </c>
      <c r="B45" s="96" t="n">
        <v>0</v>
      </c>
      <c r="C45" s="96" t="n">
        <f aca="false">B20*0.2</f>
        <v>680630.06</v>
      </c>
      <c r="D45" s="96" t="n">
        <f aca="false">C45*1.03</f>
        <v>701048.9618</v>
      </c>
      <c r="E45" s="96" t="n">
        <f aca="false">D45*1.03</f>
        <v>722080.430654</v>
      </c>
      <c r="F45" s="96" t="n">
        <f aca="false">E45*1.03</f>
        <v>743742.84357362</v>
      </c>
      <c r="G45" s="96" t="n">
        <f aca="false">F45*1.03</f>
        <v>766055.128880829</v>
      </c>
      <c r="H45" s="96" t="n">
        <f aca="false">G45*1.03</f>
        <v>789036.782747254</v>
      </c>
      <c r="I45" s="96" t="n">
        <f aca="false">H45*1.03</f>
        <v>812707.886229671</v>
      </c>
      <c r="J45" s="96" t="n">
        <f aca="false">I45*1.03</f>
        <v>837089.122816562</v>
      </c>
      <c r="K45" s="96" t="n">
        <f aca="false">J45*1.03</f>
        <v>862201.796501058</v>
      </c>
      <c r="L45" s="96" t="n">
        <f aca="false">K45*1.03</f>
        <v>888067.85039609</v>
      </c>
      <c r="M45" s="96" t="n">
        <f aca="false">L45*1.03</f>
        <v>914709.885907973</v>
      </c>
      <c r="N45" s="96" t="n">
        <f aca="false">M45*1.03</f>
        <v>942151.182485212</v>
      </c>
      <c r="O45" s="96" t="n">
        <f aca="false">N45*1.03</f>
        <v>970415.717959769</v>
      </c>
      <c r="P45" s="96" t="n">
        <f aca="false">O45*1.03</f>
        <v>999528.189498562</v>
      </c>
      <c r="Q45" s="96" t="n">
        <f aca="false">P45*1.03</f>
        <v>1029514.03518352</v>
      </c>
      <c r="R45" s="96" t="n">
        <f aca="false">Q45*1.03</f>
        <v>1060399.45623902</v>
      </c>
      <c r="S45" s="96" t="n">
        <f aca="false">R45*1.03</f>
        <v>1092211.43992619</v>
      </c>
      <c r="T45" s="96" t="n">
        <f aca="false">S45*1.03</f>
        <v>1124977.78312398</v>
      </c>
      <c r="U45" s="96" t="n">
        <f aca="false">T45*1.03</f>
        <v>1158727.1166177</v>
      </c>
      <c r="V45" s="96" t="n">
        <f aca="false">U45*1.03</f>
        <v>1193488.93011623</v>
      </c>
    </row>
    <row r="46" s="51" customFormat="true" ht="15.75" hidden="false" customHeight="false" outlineLevel="0" collapsed="false">
      <c r="A46" s="98"/>
      <c r="B46" s="99"/>
      <c r="C46" s="99"/>
      <c r="D46" s="99"/>
      <c r="E46" s="99"/>
      <c r="F46" s="99"/>
      <c r="G46" s="99"/>
      <c r="H46" s="99"/>
      <c r="I46" s="99"/>
      <c r="J46" s="99"/>
      <c r="K46" s="99"/>
      <c r="L46" s="99"/>
      <c r="M46" s="99"/>
      <c r="N46" s="99"/>
      <c r="O46" s="99"/>
      <c r="P46" s="99"/>
      <c r="Q46" s="99"/>
      <c r="R46" s="99"/>
      <c r="S46" s="99"/>
      <c r="T46" s="99"/>
      <c r="U46" s="99"/>
      <c r="V46" s="100"/>
    </row>
    <row r="47" s="51" customFormat="true" ht="15.75" hidden="false" customHeight="false" outlineLevel="0" collapsed="false">
      <c r="A47" s="101" t="s">
        <v>217</v>
      </c>
      <c r="B47" s="84" t="n">
        <v>1</v>
      </c>
      <c r="C47" s="84" t="n">
        <v>2</v>
      </c>
      <c r="D47" s="84" t="n">
        <v>3</v>
      </c>
      <c r="E47" s="84" t="n">
        <v>4</v>
      </c>
      <c r="F47" s="84" t="n">
        <f aca="false">E47+1</f>
        <v>5</v>
      </c>
      <c r="G47" s="84" t="n">
        <f aca="false">F47+1</f>
        <v>6</v>
      </c>
      <c r="H47" s="84" t="n">
        <f aca="false">G47+1</f>
        <v>7</v>
      </c>
      <c r="I47" s="84" t="n">
        <f aca="false">H47+1</f>
        <v>8</v>
      </c>
      <c r="J47" s="84" t="n">
        <f aca="false">I47+1</f>
        <v>9</v>
      </c>
      <c r="K47" s="86" t="n">
        <f aca="false">J47+1</f>
        <v>10</v>
      </c>
      <c r="L47" s="87" t="n">
        <f aca="false">K47+1</f>
        <v>11</v>
      </c>
      <c r="M47" s="87" t="n">
        <f aca="false">L47+1</f>
        <v>12</v>
      </c>
      <c r="N47" s="87" t="n">
        <f aca="false">M47+1</f>
        <v>13</v>
      </c>
      <c r="O47" s="87" t="n">
        <f aca="false">N47+1</f>
        <v>14</v>
      </c>
      <c r="P47" s="87" t="n">
        <f aca="false">O47+1</f>
        <v>15</v>
      </c>
      <c r="Q47" s="87" t="n">
        <f aca="false">P47+1</f>
        <v>16</v>
      </c>
      <c r="R47" s="87" t="n">
        <f aca="false">Q47+1</f>
        <v>17</v>
      </c>
      <c r="S47" s="87" t="n">
        <f aca="false">R47+1</f>
        <v>18</v>
      </c>
      <c r="T47" s="87" t="n">
        <f aca="false">S47+1</f>
        <v>19</v>
      </c>
      <c r="U47" s="87" t="n">
        <f aca="false">T47+1</f>
        <v>20</v>
      </c>
      <c r="V47" s="88" t="n">
        <f aca="false">U47+1</f>
        <v>21</v>
      </c>
    </row>
    <row r="48" s="51" customFormat="true" ht="15.75" hidden="false" customHeight="false" outlineLevel="0" collapsed="false">
      <c r="A48" s="89" t="s">
        <v>218</v>
      </c>
      <c r="B48" s="102" t="n">
        <v>0</v>
      </c>
      <c r="C48" s="102" t="n">
        <f aca="false">B48+B49-B50</f>
        <v>0</v>
      </c>
      <c r="D48" s="102" t="n">
        <f aca="false">C48+C49-C50</f>
        <v>0</v>
      </c>
      <c r="E48" s="102" t="n">
        <f aca="false">D48+D49-D50</f>
        <v>0</v>
      </c>
      <c r="F48" s="102" t="n">
        <f aca="false">E48+E49-E50</f>
        <v>0</v>
      </c>
      <c r="G48" s="102" t="n">
        <f aca="false">F48+F49-F50</f>
        <v>0</v>
      </c>
      <c r="H48" s="102" t="n">
        <f aca="false">G48+G49-G50</f>
        <v>0</v>
      </c>
      <c r="I48" s="102" t="n">
        <f aca="false">H48+H49-H50</f>
        <v>0</v>
      </c>
      <c r="J48" s="102" t="n">
        <f aca="false">I48+I49-I50</f>
        <v>0</v>
      </c>
      <c r="K48" s="102" t="n">
        <f aca="false">J48+J49-J50</f>
        <v>0</v>
      </c>
      <c r="L48" s="103" t="n">
        <f aca="false">K48+K49-K50</f>
        <v>0</v>
      </c>
      <c r="M48" s="103" t="n">
        <f aca="false">L48+L49-L50</f>
        <v>0</v>
      </c>
      <c r="N48" s="103" t="n">
        <f aca="false">M48+M49-M50</f>
        <v>0</v>
      </c>
      <c r="O48" s="103" t="n">
        <f aca="false">N48+N49-N50</f>
        <v>0</v>
      </c>
      <c r="P48" s="103" t="n">
        <f aca="false">O48+O49-O50</f>
        <v>0</v>
      </c>
      <c r="Q48" s="103" t="n">
        <f aca="false">P48+P49-P50</f>
        <v>0</v>
      </c>
      <c r="R48" s="103" t="n">
        <f aca="false">Q48+Q49-Q50</f>
        <v>0</v>
      </c>
      <c r="S48" s="103" t="n">
        <f aca="false">R48+R49-R50</f>
        <v>0</v>
      </c>
      <c r="T48" s="103" t="n">
        <f aca="false">S48+S49-S50</f>
        <v>0</v>
      </c>
      <c r="U48" s="103" t="n">
        <f aca="false">T48+T49-T50</f>
        <v>0</v>
      </c>
      <c r="V48" s="61" t="n">
        <f aca="false">U48+U49-U50</f>
        <v>0</v>
      </c>
    </row>
    <row r="49" s="51" customFormat="true" ht="15.75" hidden="false" customHeight="false" outlineLevel="0" collapsed="false">
      <c r="A49" s="89" t="s">
        <v>219</v>
      </c>
      <c r="B49" s="102" t="n">
        <f aca="false">B20*B23*B38*1.18</f>
        <v>0</v>
      </c>
      <c r="C49" s="102" t="n">
        <v>0</v>
      </c>
      <c r="D49" s="102" t="n">
        <v>0</v>
      </c>
      <c r="E49" s="102" t="n">
        <v>0</v>
      </c>
      <c r="F49" s="102" t="n">
        <v>0</v>
      </c>
      <c r="G49" s="102" t="n">
        <v>0</v>
      </c>
      <c r="H49" s="102" t="n">
        <v>0</v>
      </c>
      <c r="I49" s="102" t="n">
        <v>0</v>
      </c>
      <c r="J49" s="102" t="n">
        <v>0</v>
      </c>
      <c r="K49" s="102" t="n">
        <v>0</v>
      </c>
      <c r="L49" s="103" t="n">
        <v>0</v>
      </c>
      <c r="M49" s="103" t="n">
        <v>0</v>
      </c>
      <c r="N49" s="103" t="n">
        <v>0</v>
      </c>
      <c r="O49" s="103" t="n">
        <v>0</v>
      </c>
      <c r="P49" s="103" t="n">
        <v>0</v>
      </c>
      <c r="Q49" s="103" t="n">
        <v>0</v>
      </c>
      <c r="R49" s="103" t="n">
        <v>0</v>
      </c>
      <c r="S49" s="103" t="n">
        <v>0</v>
      </c>
      <c r="T49" s="103" t="n">
        <v>0</v>
      </c>
      <c r="U49" s="103" t="n">
        <v>0</v>
      </c>
      <c r="V49" s="61" t="n">
        <v>0</v>
      </c>
    </row>
    <row r="50" s="51" customFormat="true" ht="15.75" hidden="false" customHeight="false" outlineLevel="0" collapsed="false">
      <c r="A50" s="89" t="s">
        <v>220</v>
      </c>
      <c r="B50" s="102" t="n">
        <f aca="false">IFERROR($B$49/$B$35,0)</f>
        <v>0</v>
      </c>
      <c r="C50" s="102" t="n">
        <f aca="false">IF(ROUND(C48,1)=0,0,B50+C49/$B$35)</f>
        <v>0</v>
      </c>
      <c r="D50" s="102" t="n">
        <f aca="false">IF(ROUND(D48,1)=0,0,C50+D49/$B$35)</f>
        <v>0</v>
      </c>
      <c r="E50" s="102" t="n">
        <f aca="false">IF(ROUND(E48,1)=0,0,D50+E49/$B$35)</f>
        <v>0</v>
      </c>
      <c r="F50" s="102" t="n">
        <f aca="false">IF(ROUND(F48,1)=0,0,E50+F49/$B$35)</f>
        <v>0</v>
      </c>
      <c r="G50" s="102" t="n">
        <f aca="false">IF(ROUND(G48,1)=0,0,F50+G49/$B$35)</f>
        <v>0</v>
      </c>
      <c r="H50" s="102" t="n">
        <f aca="false">IF(ROUND(H48,1)=0,0,G50+H49/$B$35)</f>
        <v>0</v>
      </c>
      <c r="I50" s="102" t="n">
        <f aca="false">IF(ROUND(I48,1)=0,0,H50+I49/$B$35)</f>
        <v>0</v>
      </c>
      <c r="J50" s="102" t="n">
        <f aca="false">IF(ROUND(J48,1)=0,0,I50+J49/$B$35)</f>
        <v>0</v>
      </c>
      <c r="K50" s="102" t="n">
        <f aca="false">IF(ROUND(K48,1)=0,0,J50+K49/$B$35)</f>
        <v>0</v>
      </c>
      <c r="L50" s="103" t="n">
        <f aca="false">IF(ROUND(L48,1)=0,0,K50+L49/$B$35)</f>
        <v>0</v>
      </c>
      <c r="M50" s="103" t="n">
        <f aca="false">IF(ROUND(M48,1)=0,0,L50+M49/$B$35)</f>
        <v>0</v>
      </c>
      <c r="N50" s="103" t="n">
        <f aca="false">IF(ROUND(N48,1)=0,0,M50+N49/$B$35)</f>
        <v>0</v>
      </c>
      <c r="O50" s="103" t="n">
        <f aca="false">IF(ROUND(O48,1)=0,0,N50+O49/$B$35)</f>
        <v>0</v>
      </c>
      <c r="P50" s="103" t="n">
        <f aca="false">IF(ROUND(P48,1)=0,0,O50+P49/$B$35)</f>
        <v>0</v>
      </c>
      <c r="Q50" s="103" t="n">
        <f aca="false">IF(ROUND(Q48,1)=0,0,P50+Q49/$B$35)</f>
        <v>0</v>
      </c>
      <c r="R50" s="103" t="n">
        <f aca="false">IF(ROUND(R48,1)=0,0,Q50+R49/$B$35)</f>
        <v>0</v>
      </c>
      <c r="S50" s="103" t="n">
        <f aca="false">IF(ROUND(S48,1)=0,0,R50+S49/$B$35)</f>
        <v>0</v>
      </c>
      <c r="T50" s="103" t="n">
        <f aca="false">IF(ROUND(T48,1)=0,0,S50+T49/$B$35)</f>
        <v>0</v>
      </c>
      <c r="U50" s="103" t="n">
        <f aca="false">IF(ROUND(U48,1)=0,0,T50+U49/$B$35)</f>
        <v>0</v>
      </c>
      <c r="V50" s="61" t="n">
        <f aca="false">IF(ROUND(V48,1)=0,0,U50+V49/$B$35)</f>
        <v>0</v>
      </c>
    </row>
    <row r="51" s="51" customFormat="true" ht="15.75" hidden="false" customHeight="false" outlineLevel="0" collapsed="false">
      <c r="A51" s="92" t="s">
        <v>221</v>
      </c>
      <c r="B51" s="96" t="n">
        <f aca="false">AVERAGE(SUM(B48:B49),(SUM(B48:B49)-B50))*$B$37</f>
        <v>0</v>
      </c>
      <c r="C51" s="96" t="n">
        <f aca="false">AVERAGE(SUM(C48:C49),(SUM(C48:C49)-C50))*$B$37</f>
        <v>0</v>
      </c>
      <c r="D51" s="96" t="n">
        <f aca="false">AVERAGE(SUM(D48:D49),(SUM(D48:D49)-D50))*$B$37</f>
        <v>0</v>
      </c>
      <c r="E51" s="96" t="n">
        <f aca="false">AVERAGE(SUM(E48:E49),(SUM(E48:E49)-E50))*$B$37</f>
        <v>0</v>
      </c>
      <c r="F51" s="96" t="n">
        <f aca="false">AVERAGE(SUM(F48:F49),(SUM(F48:F49)-F50))*$B$37</f>
        <v>0</v>
      </c>
      <c r="G51" s="96" t="n">
        <f aca="false">AVERAGE(SUM(G48:G49),(SUM(G48:G49)-G50))*$B$37</f>
        <v>0</v>
      </c>
      <c r="H51" s="96" t="n">
        <f aca="false">AVERAGE(SUM(H48:H49),(SUM(H48:H49)-H50))*$B$37</f>
        <v>0</v>
      </c>
      <c r="I51" s="96" t="n">
        <f aca="false">AVERAGE(SUM(I48:I49),(SUM(I48:I49)-I50))*$B$37</f>
        <v>0</v>
      </c>
      <c r="J51" s="96" t="n">
        <f aca="false">AVERAGE(SUM(J48:J49),(SUM(J48:J49)-J50))*$B$37</f>
        <v>0</v>
      </c>
      <c r="K51" s="96" t="n">
        <f aca="false">AVERAGE(SUM(K48:K49),(SUM(K48:K49)-K50))*$B$37</f>
        <v>0</v>
      </c>
      <c r="L51" s="104" t="n">
        <f aca="false">AVERAGE(SUM(L48:L49),(SUM(L48:L49)-L50))*$B$37</f>
        <v>0</v>
      </c>
      <c r="M51" s="104" t="n">
        <f aca="false">AVERAGE(SUM(M48:M49),(SUM(M48:M49)-M50))*$B$37</f>
        <v>0</v>
      </c>
      <c r="N51" s="104" t="n">
        <f aca="false">AVERAGE(SUM(N48:N49),(SUM(N48:N49)-N50))*$B$37</f>
        <v>0</v>
      </c>
      <c r="O51" s="104" t="n">
        <f aca="false">AVERAGE(SUM(O48:O49),(SUM(O48:O49)-O50))*$B$37</f>
        <v>0</v>
      </c>
      <c r="P51" s="104" t="n">
        <f aca="false">AVERAGE(SUM(P48:P49),(SUM(P48:P49)-P50))*$B$37</f>
        <v>0</v>
      </c>
      <c r="Q51" s="104" t="n">
        <f aca="false">AVERAGE(SUM(Q48:Q49),(SUM(Q48:Q49)-Q50))*$B$37</f>
        <v>0</v>
      </c>
      <c r="R51" s="104" t="n">
        <f aca="false">AVERAGE(SUM(R48:R49),(SUM(R48:R49)-R50))*$B$37</f>
        <v>0</v>
      </c>
      <c r="S51" s="104" t="n">
        <f aca="false">AVERAGE(SUM(S48:S49),(SUM(S48:S49)-S50))*$B$37</f>
        <v>0</v>
      </c>
      <c r="T51" s="104" t="n">
        <f aca="false">AVERAGE(SUM(T48:T49),(SUM(T48:T49)-T50))*$B$37</f>
        <v>0</v>
      </c>
      <c r="U51" s="104" t="n">
        <f aca="false">AVERAGE(SUM(U48:U49),(SUM(U48:U49)-U50))*$B$37</f>
        <v>0</v>
      </c>
      <c r="V51" s="65" t="n">
        <f aca="false">AVERAGE(SUM(V48:V49),(SUM(V48:V49)-V50))*$B$37</f>
        <v>0</v>
      </c>
    </row>
    <row r="52" s="51" customFormat="true" ht="15.75" hidden="false" customHeight="false" outlineLevel="0" collapsed="false">
      <c r="A52" s="105"/>
      <c r="B52" s="106"/>
      <c r="C52" s="107"/>
      <c r="D52" s="107"/>
      <c r="E52" s="107"/>
      <c r="F52" s="107"/>
      <c r="G52" s="107"/>
      <c r="H52" s="107"/>
      <c r="I52" s="107"/>
      <c r="J52" s="107"/>
      <c r="K52" s="108"/>
      <c r="L52" s="108"/>
      <c r="M52" s="108"/>
      <c r="N52" s="108"/>
      <c r="O52" s="108"/>
      <c r="P52" s="108"/>
      <c r="Q52" s="108"/>
      <c r="R52" s="108"/>
      <c r="S52" s="108"/>
      <c r="T52" s="108"/>
      <c r="U52" s="108"/>
      <c r="V52" s="109"/>
    </row>
    <row r="53" s="110" customFormat="true" ht="15.75" hidden="false" customHeight="false" outlineLevel="0" collapsed="false">
      <c r="A53" s="101" t="s">
        <v>222</v>
      </c>
      <c r="B53" s="84" t="n">
        <v>1</v>
      </c>
      <c r="C53" s="84" t="n">
        <v>2</v>
      </c>
      <c r="D53" s="84" t="n">
        <v>3</v>
      </c>
      <c r="E53" s="84" t="n">
        <v>4</v>
      </c>
      <c r="F53" s="84" t="n">
        <f aca="false">E53+1</f>
        <v>5</v>
      </c>
      <c r="G53" s="84" t="n">
        <f aca="false">F53+1</f>
        <v>6</v>
      </c>
      <c r="H53" s="84" t="n">
        <f aca="false">G53+1</f>
        <v>7</v>
      </c>
      <c r="I53" s="84" t="n">
        <f aca="false">H53+1</f>
        <v>8</v>
      </c>
      <c r="J53" s="84" t="n">
        <f aca="false">I53+1</f>
        <v>9</v>
      </c>
      <c r="K53" s="86" t="n">
        <f aca="false">J53+1</f>
        <v>10</v>
      </c>
      <c r="L53" s="87" t="n">
        <f aca="false">K53+1</f>
        <v>11</v>
      </c>
      <c r="M53" s="87" t="n">
        <f aca="false">L53+1</f>
        <v>12</v>
      </c>
      <c r="N53" s="87" t="n">
        <f aca="false">M53+1</f>
        <v>13</v>
      </c>
      <c r="O53" s="87" t="n">
        <f aca="false">N53+1</f>
        <v>14</v>
      </c>
      <c r="P53" s="87" t="n">
        <f aca="false">O53+1</f>
        <v>15</v>
      </c>
      <c r="Q53" s="87" t="n">
        <f aca="false">P53+1</f>
        <v>16</v>
      </c>
      <c r="R53" s="87" t="n">
        <f aca="false">Q53+1</f>
        <v>17</v>
      </c>
      <c r="S53" s="87" t="n">
        <f aca="false">R53+1</f>
        <v>18</v>
      </c>
      <c r="T53" s="87" t="n">
        <f aca="false">S53+1</f>
        <v>19</v>
      </c>
      <c r="U53" s="87" t="n">
        <f aca="false">T53+1</f>
        <v>20</v>
      </c>
      <c r="V53" s="88" t="n">
        <f aca="false">U53+1</f>
        <v>21</v>
      </c>
    </row>
    <row r="54" s="97" customFormat="true" ht="14.25" hidden="false" customHeight="false" outlineLevel="0" collapsed="false">
      <c r="A54" s="111" t="s">
        <v>223</v>
      </c>
      <c r="B54" s="112" t="n">
        <f aca="false">B45*$B$23</f>
        <v>0</v>
      </c>
      <c r="C54" s="112" t="n">
        <f aca="false">C45*$B$23</f>
        <v>680630.06</v>
      </c>
      <c r="D54" s="112" t="n">
        <f aca="false">D45*$B$23</f>
        <v>701048.9618</v>
      </c>
      <c r="E54" s="112" t="n">
        <f aca="false">E45*$B$23</f>
        <v>722080.430654</v>
      </c>
      <c r="F54" s="112" t="n">
        <f aca="false">F45*$B$23</f>
        <v>743742.84357362</v>
      </c>
      <c r="G54" s="112" t="n">
        <f aca="false">G45*$B$23</f>
        <v>766055.128880829</v>
      </c>
      <c r="H54" s="112" t="n">
        <f aca="false">H45*$B$23</f>
        <v>789036.782747254</v>
      </c>
      <c r="I54" s="112" t="n">
        <f aca="false">I45*$B$23</f>
        <v>812707.886229671</v>
      </c>
      <c r="J54" s="112" t="n">
        <f aca="false">J45*$B$23</f>
        <v>837089.122816562</v>
      </c>
      <c r="K54" s="112" t="n">
        <f aca="false">K45*$B$23</f>
        <v>862201.796501058</v>
      </c>
      <c r="L54" s="113" t="n">
        <f aca="false">L45*$B$23</f>
        <v>888067.85039609</v>
      </c>
      <c r="M54" s="113" t="n">
        <f aca="false">M45*$B$23</f>
        <v>914709.885907973</v>
      </c>
      <c r="N54" s="113" t="n">
        <f aca="false">N45*$B$23</f>
        <v>942151.182485212</v>
      </c>
      <c r="O54" s="113" t="n">
        <f aca="false">O45*$B$23</f>
        <v>970415.717959769</v>
      </c>
      <c r="P54" s="113" t="n">
        <f aca="false">P45*$B$23</f>
        <v>999528.189498562</v>
      </c>
      <c r="Q54" s="113" t="n">
        <f aca="false">Q45*$B$23</f>
        <v>1029514.03518352</v>
      </c>
      <c r="R54" s="113" t="n">
        <f aca="false">R45*$B$23</f>
        <v>1060399.45623902</v>
      </c>
      <c r="S54" s="113" t="n">
        <f aca="false">S45*$B$23</f>
        <v>1092211.43992619</v>
      </c>
      <c r="T54" s="113" t="n">
        <f aca="false">T45*$B$23</f>
        <v>1124977.78312398</v>
      </c>
      <c r="U54" s="113" t="n">
        <f aca="false">U45*$B$23</f>
        <v>1158727.1166177</v>
      </c>
      <c r="V54" s="113" t="n">
        <f aca="false">V45*$B$23</f>
        <v>1193488.93011623</v>
      </c>
    </row>
    <row r="55" s="51" customFormat="true" ht="15.75" hidden="false" customHeight="false" outlineLevel="0" collapsed="false">
      <c r="A55" s="89" t="s">
        <v>224</v>
      </c>
      <c r="B55" s="114" t="n">
        <f aca="false">SUM(B56:B62)</f>
        <v>0</v>
      </c>
      <c r="C55" s="114" t="n">
        <f aca="false">SUM(C56:C62)</f>
        <v>65340.48576</v>
      </c>
      <c r="D55" s="114" t="n">
        <f aca="false">SUM(D56:D62)</f>
        <v>60063.3340281333</v>
      </c>
      <c r="E55" s="114" t="n">
        <f aca="false">SUM(E56:E62)</f>
        <v>54777.6063575107</v>
      </c>
      <c r="F55" s="114" t="n">
        <f aca="false">SUM(F56:F62)</f>
        <v>49483.0454699693</v>
      </c>
      <c r="G55" s="114" t="n">
        <f aca="false">SUM(G56:G62)</f>
        <v>44179.3863690017</v>
      </c>
      <c r="H55" s="114" t="n">
        <f aca="false">SUM(H56:H62)</f>
        <v>174992.341839055</v>
      </c>
      <c r="I55" s="114" t="n">
        <f aca="false">SUM(I56:I62)</f>
        <v>33543.6464955596</v>
      </c>
      <c r="J55" s="114" t="n">
        <f aca="false">SUM(J56:J62)</f>
        <v>28211.0212649597</v>
      </c>
      <c r="K55" s="114" t="n">
        <f aca="false">SUM(K56:K62)</f>
        <v>22868.1558906418</v>
      </c>
      <c r="L55" s="115" t="n">
        <f aca="false">SUM(L56:L62)</f>
        <v>17514.7431682944</v>
      </c>
      <c r="M55" s="115" t="n">
        <f aca="false">SUM(M56:M62)</f>
        <v>12150.4666774766</v>
      </c>
      <c r="N55" s="115" t="n">
        <f aca="false">SUM(N56:N62)</f>
        <v>6775.0005051342</v>
      </c>
      <c r="O55" s="115" t="n">
        <f aca="false">SUM(O56:O62)</f>
        <v>1388.00896082156</v>
      </c>
      <c r="P55" s="115" t="n">
        <f aca="false">SUM(P56:P62)</f>
        <v>-4010.85371662045</v>
      </c>
      <c r="Q55" s="115" t="n">
        <f aca="false">SUM(Q56:Q62)</f>
        <v>-9421.94366118573</v>
      </c>
      <c r="R55" s="115" t="n">
        <f aca="false">SUM(R56:R62)</f>
        <v>-14845.627690888</v>
      </c>
      <c r="S55" s="115" t="n">
        <f aca="false">SUM(S56:S62)</f>
        <v>-15290.9965216146</v>
      </c>
      <c r="T55" s="115" t="n">
        <f aca="false">SUM(T56:T62)</f>
        <v>-15749.7264172631</v>
      </c>
      <c r="U55" s="115" t="n">
        <f aca="false">SUM(U56:U62)</f>
        <v>-16222.218209781</v>
      </c>
      <c r="V55" s="116" t="n">
        <f aca="false">SUM(V56:V62)</f>
        <v>-16708.8847560744</v>
      </c>
    </row>
    <row r="56" s="51" customFormat="true" ht="15.75" hidden="false" customHeight="false" outlineLevel="0" collapsed="false">
      <c r="A56" s="89"/>
      <c r="B56" s="114" t="n">
        <v>0</v>
      </c>
      <c r="C56" s="114" t="n">
        <f aca="false">-(C54*0.014)</f>
        <v>-9528.82084</v>
      </c>
      <c r="D56" s="114" t="n">
        <f aca="false">-(D54*0.014)</f>
        <v>-9814.6854652</v>
      </c>
      <c r="E56" s="114" t="n">
        <f aca="false">-(E54*0.014)</f>
        <v>-10109.126029156</v>
      </c>
      <c r="F56" s="114" t="n">
        <f aca="false">-(F54*0.014)</f>
        <v>-10412.3998100307</v>
      </c>
      <c r="G56" s="114" t="n">
        <f aca="false">-(G54*0.014)</f>
        <v>-10724.7718043316</v>
      </c>
      <c r="H56" s="114" t="n">
        <f aca="false">-(H54*0.014)</f>
        <v>-11046.5149584616</v>
      </c>
      <c r="I56" s="114" t="n">
        <f aca="false">-(I54*0.014)</f>
        <v>-11377.9104072154</v>
      </c>
      <c r="J56" s="114" t="n">
        <f aca="false">-(J54*0.014)</f>
        <v>-11719.2477194319</v>
      </c>
      <c r="K56" s="114" t="n">
        <f aca="false">-(K54*0.014)</f>
        <v>-12070.8251510148</v>
      </c>
      <c r="L56" s="114" t="n">
        <f aca="false">-(L54*0.014)</f>
        <v>-12432.9499055453</v>
      </c>
      <c r="M56" s="114" t="n">
        <f aca="false">-(M54*0.014)</f>
        <v>-12805.9384027116</v>
      </c>
      <c r="N56" s="114" t="n">
        <f aca="false">-(N54*0.014)</f>
        <v>-13190.116554793</v>
      </c>
      <c r="O56" s="114" t="n">
        <f aca="false">-(O54*0.014)</f>
        <v>-13585.8200514368</v>
      </c>
      <c r="P56" s="114" t="n">
        <f aca="false">-(P54*0.014)</f>
        <v>-13993.3946529799</v>
      </c>
      <c r="Q56" s="114" t="n">
        <f aca="false">-(Q54*0.014)</f>
        <v>-14413.1964925693</v>
      </c>
      <c r="R56" s="114" t="n">
        <f aca="false">-(R54*0.014)</f>
        <v>-14845.5923873463</v>
      </c>
      <c r="S56" s="114" t="n">
        <f aca="false">-(S54*0.014)</f>
        <v>-15290.9601589667</v>
      </c>
      <c r="T56" s="114" t="n">
        <f aca="false">-(T54*0.014)</f>
        <v>-15749.6889637357</v>
      </c>
      <c r="U56" s="114" t="n">
        <f aca="false">-(U54*0.014)</f>
        <v>-16222.1796326478</v>
      </c>
      <c r="V56" s="114" t="n">
        <f aca="false">-(V54*0.014)</f>
        <v>-16708.8450216272</v>
      </c>
    </row>
    <row r="57" s="51" customFormat="true" ht="15.75" hidden="false" customHeight="false" outlineLevel="0" collapsed="false">
      <c r="A57" s="117" t="s">
        <v>225</v>
      </c>
      <c r="B57" s="114" t="n">
        <v>0</v>
      </c>
      <c r="C57" s="118" t="n">
        <f aca="false">IF($B$25=B42,$B$20*0.04,0)</f>
        <v>0</v>
      </c>
      <c r="D57" s="118" t="n">
        <f aca="false">IF($B$25=C42,$B$20*0.04,0)</f>
        <v>0</v>
      </c>
      <c r="E57" s="118" t="n">
        <f aca="false">IF($B$25=D42,$B$20*0.04,0)</f>
        <v>0</v>
      </c>
      <c r="F57" s="118" t="n">
        <f aca="false">IF($B$25=E42,$B$20*0.04,0)</f>
        <v>0</v>
      </c>
      <c r="G57" s="118" t="n">
        <f aca="false">IF($B$25=F42,$B$20*0.04,0)</f>
        <v>0</v>
      </c>
      <c r="H57" s="118" t="n">
        <f aca="false">IF($B$25=G42,$B$20*0.04,0)</f>
        <v>136126.012</v>
      </c>
      <c r="I57" s="118" t="n">
        <f aca="false">IF($B$25=H42,$B$20*0.04,0)</f>
        <v>0</v>
      </c>
      <c r="J57" s="118" t="n">
        <f aca="false">IF($B$25=I42,$B$20*0.04,0)</f>
        <v>0</v>
      </c>
      <c r="K57" s="118" t="n">
        <f aca="false">IF($B$25=J42,$B$20*0.04,0)</f>
        <v>0</v>
      </c>
      <c r="L57" s="118" t="n">
        <f aca="false">IF($B$25=K42,$B$20*0.04,0)</f>
        <v>0</v>
      </c>
      <c r="M57" s="118" t="n">
        <f aca="false">IF($B$25=L42,$B$20*0.04,0)</f>
        <v>0</v>
      </c>
      <c r="N57" s="118" t="n">
        <f aca="false">IF($B$25=M42,$B$20*0.04,0)</f>
        <v>0</v>
      </c>
      <c r="O57" s="118" t="n">
        <f aca="false">IF($B$25=N42,$B$20*0.04,0)</f>
        <v>0</v>
      </c>
      <c r="P57" s="118" t="n">
        <f aca="false">IF($B$25=O42,$B$20*0.04,0)</f>
        <v>0</v>
      </c>
      <c r="Q57" s="118" t="n">
        <f aca="false">IF($B$25=P42,$B$20*0.04,0)</f>
        <v>0</v>
      </c>
      <c r="R57" s="118" t="n">
        <f aca="false">IF($B$25=Q42,$B$20*0.04,0)</f>
        <v>0</v>
      </c>
      <c r="S57" s="118" t="n">
        <f aca="false">IF($B$25=R42,$B$20*0.04,0)</f>
        <v>0</v>
      </c>
      <c r="T57" s="118" t="n">
        <f aca="false">IF($B$25=S42,$B$20*0.04,0)</f>
        <v>0</v>
      </c>
      <c r="U57" s="118" t="n">
        <f aca="false">IF($B$25=T42,$B$20*0.04,0)</f>
        <v>0</v>
      </c>
      <c r="V57" s="118" t="n">
        <f aca="false">IF($B$25=U42,$B$20*0.04,0)</f>
        <v>0</v>
      </c>
    </row>
    <row r="58" s="51" customFormat="true" ht="15.75" hidden="false" customHeight="false" outlineLevel="0" collapsed="false">
      <c r="A58" s="117" t="str">
        <f aca="false">A27</f>
        <v>Прочие расходы при эксплуатации объекта, руб. без НДС</v>
      </c>
      <c r="B58" s="114" t="n">
        <v>0</v>
      </c>
      <c r="C58" s="114" t="n">
        <f aca="false">B27*1.04</f>
        <v>0</v>
      </c>
      <c r="D58" s="114" t="n">
        <f aca="false">C58*1.04</f>
        <v>0</v>
      </c>
      <c r="E58" s="114" t="n">
        <f aca="false">D58*1.04</f>
        <v>0</v>
      </c>
      <c r="F58" s="114" t="n">
        <f aca="false">E58*1.04</f>
        <v>0</v>
      </c>
      <c r="G58" s="114" t="n">
        <f aca="false">F58*1.04</f>
        <v>0</v>
      </c>
      <c r="H58" s="114" t="n">
        <f aca="false">G58*1.04</f>
        <v>0</v>
      </c>
      <c r="I58" s="114" t="n">
        <f aca="false">H58*1.04</f>
        <v>0</v>
      </c>
      <c r="J58" s="114" t="n">
        <f aca="false">I58*1.04</f>
        <v>0</v>
      </c>
      <c r="K58" s="114" t="n">
        <f aca="false">J58*1.04</f>
        <v>0</v>
      </c>
      <c r="L58" s="114" t="n">
        <f aca="false">K58*1.04</f>
        <v>0</v>
      </c>
      <c r="M58" s="114" t="n">
        <f aca="false">L58*1.04</f>
        <v>0</v>
      </c>
      <c r="N58" s="114" t="n">
        <f aca="false">M58*1.04</f>
        <v>0</v>
      </c>
      <c r="O58" s="114" t="n">
        <f aca="false">N58*1.04</f>
        <v>0</v>
      </c>
      <c r="P58" s="114" t="n">
        <f aca="false">O58*1.04</f>
        <v>0</v>
      </c>
      <c r="Q58" s="114" t="n">
        <f aca="false">P58*1.04</f>
        <v>0</v>
      </c>
      <c r="R58" s="114" t="n">
        <f aca="false">Q58*1.04</f>
        <v>0</v>
      </c>
      <c r="S58" s="114" t="n">
        <f aca="false">R58*1.04</f>
        <v>0</v>
      </c>
      <c r="T58" s="114" t="n">
        <f aca="false">S58*1.04</f>
        <v>0</v>
      </c>
      <c r="U58" s="114" t="n">
        <f aca="false">T58*1.04</f>
        <v>0</v>
      </c>
      <c r="V58" s="114" t="n">
        <f aca="false">U58*1.04</f>
        <v>0</v>
      </c>
    </row>
    <row r="59" s="51" customFormat="true" ht="15.75" hidden="false" customHeight="false" outlineLevel="0" collapsed="false">
      <c r="A59" s="117" t="s">
        <v>203</v>
      </c>
      <c r="B59" s="114" t="n">
        <f aca="false">-IF(B$42&lt;=$B$25,0,$B$30*(1+B$44)*$B$23)</f>
        <v>-0</v>
      </c>
      <c r="C59" s="114" t="n">
        <f aca="false">-IF(C$42&lt;=$B$25,0,$B$30*(1+C$44)*$B$23)</f>
        <v>-0</v>
      </c>
      <c r="D59" s="114" t="n">
        <f aca="false">-IF(D$42&lt;=$B$25,0,$B$30*(1+D$44)*$B$23)</f>
        <v>-0</v>
      </c>
      <c r="E59" s="114" t="n">
        <f aca="false">-IF(E$42&lt;=$B$25,0,$B$30*(1+E$44)*$B$23)</f>
        <v>-0</v>
      </c>
      <c r="F59" s="114" t="n">
        <f aca="false">-IF(F$42&lt;=$B$25,0,$B$30*(1+F$44)*$B$23)</f>
        <v>-0</v>
      </c>
      <c r="G59" s="114" t="n">
        <f aca="false">-IF(G$42&lt;=$B$25,0,$B$30*(1+G$44)*$B$23)</f>
        <v>-0</v>
      </c>
      <c r="H59" s="114" t="n">
        <f aca="false">-IF(H$42&lt;=$B$25,0,$B$30*(1+H$44)*$B$23)</f>
        <v>-0.026269150523638</v>
      </c>
      <c r="I59" s="114" t="n">
        <f aca="false">-IF(I$42&lt;=$B$25,0,$B$30*(1+I$44)*$B$23)</f>
        <v>-0.0270572250393471</v>
      </c>
      <c r="J59" s="114" t="n">
        <f aca="false">-IF(J$42&lt;=$B$25,0,$B$30*(1+J$44)*$B$23)</f>
        <v>-0.0278689417905276</v>
      </c>
      <c r="K59" s="114" t="n">
        <f aca="false">-IF(K$42&lt;=$B$25,0,$B$30*(1+K$44)*$B$23)</f>
        <v>-0.0287050100442434</v>
      </c>
      <c r="L59" s="114" t="n">
        <f aca="false">-IF(L$42&lt;=$B$25,0,$B$30*(1+L$44)*$B$23)</f>
        <v>-0.0295661603455707</v>
      </c>
      <c r="M59" s="114" t="n">
        <f aca="false">-IF(M$42&lt;=$B$25,0,$B$30*(1+M$44)*$B$23)</f>
        <v>-0.0304531451559378</v>
      </c>
      <c r="N59" s="114" t="n">
        <f aca="false">-IF(N$42&lt;=$B$25,0,$B$30*(1+N$44)*$B$23)</f>
        <v>-0.0313667395106159</v>
      </c>
      <c r="O59" s="114" t="n">
        <f aca="false">-IF(O$42&lt;=$B$25,0,$B$30*(1+O$44)*$B$23)</f>
        <v>-0.0323077416959344</v>
      </c>
      <c r="P59" s="114" t="n">
        <f aca="false">-IF(P$42&lt;=$B$25,0,$B$30*(1+P$44)*$B$23)</f>
        <v>-0.0332769739468125</v>
      </c>
      <c r="Q59" s="114" t="n">
        <f aca="false">-IF(Q$42&lt;=$B$25,0,$B$30*(1+Q$44)*$B$23)</f>
        <v>-0.0342752831652168</v>
      </c>
      <c r="R59" s="114" t="n">
        <f aca="false">-IF(R$42&lt;=$B$25,0,$B$30*(1+R$44)*$B$23)</f>
        <v>-0.0353035416601733</v>
      </c>
      <c r="S59" s="114" t="n">
        <f aca="false">-IF(S$42&lt;=$B$25,0,$B$30*(1+S$44)*$B$23)</f>
        <v>-0.0363626479099785</v>
      </c>
      <c r="T59" s="115" t="n">
        <f aca="false">-IF(T$42&lt;=$B$25,0,$B$30*(1+T$44)*$B$23)</f>
        <v>-0.0374535273472779</v>
      </c>
      <c r="U59" s="114" t="n">
        <f aca="false">-IF(U$42&lt;=$B$25,0,$B$30*(1+U$44)*$B$23)</f>
        <v>-0.0385771331676962</v>
      </c>
      <c r="V59" s="116" t="n">
        <f aca="false">-IF(V$42&lt;=$B$25,0,$B$30*(1+V$44)*$B$23)</f>
        <v>-0.0397344471627271</v>
      </c>
    </row>
    <row r="60" s="51" customFormat="true" ht="15.75" hidden="false" customHeight="false" outlineLevel="0" collapsed="false">
      <c r="A60" s="117" t="s">
        <v>203</v>
      </c>
      <c r="B60" s="114" t="n">
        <f aca="false">-$B$32*(1+B$44)*$B$23*365</f>
        <v>-0</v>
      </c>
      <c r="C60" s="114" t="n">
        <f aca="false">-$B$32*(1+C$44)*$B$23*365</f>
        <v>-0</v>
      </c>
      <c r="D60" s="114" t="n">
        <f aca="false">-$B$32*(1+D$44)*$B$23*365</f>
        <v>-0</v>
      </c>
      <c r="E60" s="114" t="n">
        <f aca="false">-$B$32*(1+E$44)*$B$23*365</f>
        <v>-0</v>
      </c>
      <c r="F60" s="114" t="n">
        <f aca="false">-$B$32*(1+F$44)*$B$23*365</f>
        <v>-0</v>
      </c>
      <c r="G60" s="114" t="n">
        <f aca="false">-$B$32*(1+G$44)*$B$23*365</f>
        <v>-0</v>
      </c>
      <c r="H60" s="114" t="n">
        <f aca="false">-$B$32*(1+H$44)*$B$23*365</f>
        <v>-0</v>
      </c>
      <c r="I60" s="114" t="n">
        <f aca="false">-$B$32*(1+I$44)*$B$23*365</f>
        <v>-0</v>
      </c>
      <c r="J60" s="114" t="n">
        <f aca="false">-$B$32*(1+J$44)*$B$23*365</f>
        <v>-0</v>
      </c>
      <c r="K60" s="114" t="n">
        <f aca="false">-$B$32*(1+K$44)*$B$23*365</f>
        <v>-0</v>
      </c>
      <c r="L60" s="114" t="n">
        <f aca="false">-$B$32*(1+L$44)*$B$23*365</f>
        <v>-0</v>
      </c>
      <c r="M60" s="114" t="n">
        <f aca="false">-$B$32*(1+M$44)*$B$23*365</f>
        <v>-0</v>
      </c>
      <c r="N60" s="114" t="n">
        <f aca="false">-$B$32*(1+N$44)*$B$23*365</f>
        <v>-0</v>
      </c>
      <c r="O60" s="114" t="n">
        <f aca="false">-$B$32*(1+O$44)*$B$23*365</f>
        <v>-0</v>
      </c>
      <c r="P60" s="114" t="n">
        <f aca="false">-$B$32*(1+P$44)*$B$23*365</f>
        <v>-0</v>
      </c>
      <c r="Q60" s="114" t="n">
        <f aca="false">-$B$32*(1+Q$44)*$B$23*365</f>
        <v>-0</v>
      </c>
      <c r="R60" s="114" t="n">
        <f aca="false">-$B$32*(1+R$44)*$B$23*365</f>
        <v>-0</v>
      </c>
      <c r="S60" s="114" t="n">
        <f aca="false">-$B$32*(1+S$44)*$B$23*365</f>
        <v>-0</v>
      </c>
      <c r="T60" s="115" t="n">
        <f aca="false">-$B$32*(1+T$44)*$B$23*365</f>
        <v>-0</v>
      </c>
      <c r="U60" s="114" t="n">
        <f aca="false">-$B$32*(1+U$44)*$B$23*365</f>
        <v>-0</v>
      </c>
      <c r="V60" s="116" t="n">
        <f aca="false">-$B$32*(1+V$44)*$B$23*365</f>
        <v>-0</v>
      </c>
    </row>
    <row r="61" s="51" customFormat="true" ht="15.75" hidden="false" customHeight="false" outlineLevel="0" collapsed="false">
      <c r="A61" s="117" t="s">
        <v>203</v>
      </c>
      <c r="B61" s="114" t="n">
        <v>0</v>
      </c>
      <c r="C61" s="114" t="n">
        <v>0</v>
      </c>
      <c r="D61" s="114" t="n">
        <v>0</v>
      </c>
      <c r="E61" s="114" t="n">
        <v>0</v>
      </c>
      <c r="F61" s="114" t="n">
        <v>0</v>
      </c>
      <c r="G61" s="114" t="n">
        <v>0</v>
      </c>
      <c r="H61" s="114" t="n">
        <v>0</v>
      </c>
      <c r="I61" s="114" t="n">
        <v>0</v>
      </c>
      <c r="J61" s="114" t="n">
        <v>0</v>
      </c>
      <c r="K61" s="114" t="n">
        <v>0</v>
      </c>
      <c r="L61" s="114" t="n">
        <v>0</v>
      </c>
      <c r="M61" s="114" t="n">
        <v>0</v>
      </c>
      <c r="N61" s="114" t="n">
        <v>0</v>
      </c>
      <c r="O61" s="114" t="n">
        <v>0</v>
      </c>
      <c r="P61" s="114" t="n">
        <v>0</v>
      </c>
      <c r="Q61" s="114" t="n">
        <v>0</v>
      </c>
      <c r="R61" s="114" t="n">
        <v>0</v>
      </c>
      <c r="S61" s="114" t="n">
        <v>0</v>
      </c>
      <c r="T61" s="115" t="n">
        <v>0</v>
      </c>
      <c r="U61" s="114" t="n">
        <v>0</v>
      </c>
      <c r="V61" s="116" t="n">
        <v>0</v>
      </c>
    </row>
    <row r="62" s="51" customFormat="true" ht="15.75" hidden="false" customHeight="false" outlineLevel="0" collapsed="false">
      <c r="A62" s="117" t="s">
        <v>226</v>
      </c>
      <c r="B62" s="114" t="n">
        <v>0</v>
      </c>
      <c r="C62" s="114" t="n">
        <f aca="false">B20*0.022</f>
        <v>74869.3066</v>
      </c>
      <c r="D62" s="114" t="n">
        <f aca="false">($B$20-C65)*0.022</f>
        <v>69878.0194933333</v>
      </c>
      <c r="E62" s="114" t="n">
        <f aca="false">($B$20-D65)*0.022</f>
        <v>64886.7323866667</v>
      </c>
      <c r="F62" s="114" t="n">
        <f aca="false">($B$20-E65)*0.022</f>
        <v>59895.44528</v>
      </c>
      <c r="G62" s="114" t="n">
        <f aca="false">($B$20-F65)*0.022</f>
        <v>54904.1581733333</v>
      </c>
      <c r="H62" s="114" t="n">
        <f aca="false">($B$20-G65)*0.022</f>
        <v>49912.8710666667</v>
      </c>
      <c r="I62" s="114" t="n">
        <f aca="false">($B$20-H65)*0.022</f>
        <v>44921.58396</v>
      </c>
      <c r="J62" s="114" t="n">
        <f aca="false">($B$20-I65)*0.022</f>
        <v>39930.2968533333</v>
      </c>
      <c r="K62" s="114" t="n">
        <f aca="false">($B$20-J65)*0.022</f>
        <v>34939.0097466667</v>
      </c>
      <c r="L62" s="114" t="n">
        <f aca="false">($B$20-K65)*0.022</f>
        <v>29947.72264</v>
      </c>
      <c r="M62" s="114" t="n">
        <f aca="false">($B$20-L65)*0.022</f>
        <v>24956.4355333333</v>
      </c>
      <c r="N62" s="114" t="n">
        <f aca="false">($B$20-M65)*0.022</f>
        <v>19965.1484266667</v>
      </c>
      <c r="O62" s="114" t="n">
        <f aca="false">($B$20-N65)*0.022</f>
        <v>14973.86132</v>
      </c>
      <c r="P62" s="114" t="n">
        <f aca="false">($B$20-O65)*0.022</f>
        <v>9982.57421333336</v>
      </c>
      <c r="Q62" s="114" t="n">
        <f aca="false">($B$20-P65)*0.022</f>
        <v>4991.28710666669</v>
      </c>
      <c r="R62" s="114" t="n">
        <f aca="false">($B$20-Q65)*0.022</f>
        <v>0</v>
      </c>
      <c r="S62" s="114" t="n">
        <f aca="false">($B$20-R65)*0.022</f>
        <v>0</v>
      </c>
      <c r="T62" s="114" t="n">
        <f aca="false">($B$20-S65)*0.022</f>
        <v>0</v>
      </c>
      <c r="U62" s="114" t="n">
        <f aca="false">($B$20-T65)*0.022</f>
        <v>0</v>
      </c>
      <c r="V62" s="114" t="n">
        <f aca="false">($B$20-U65)*0.022</f>
        <v>0</v>
      </c>
    </row>
    <row r="63" s="97" customFormat="true" ht="42.75" hidden="false" customHeight="false" outlineLevel="0" collapsed="false">
      <c r="A63" s="119" t="s">
        <v>227</v>
      </c>
      <c r="B63" s="112" t="n">
        <f aca="false">B54+B55</f>
        <v>0</v>
      </c>
      <c r="C63" s="112" t="n">
        <f aca="false">C54+C55</f>
        <v>745970.54576</v>
      </c>
      <c r="D63" s="112" t="n">
        <f aca="false">D54+D55</f>
        <v>761112.295828133</v>
      </c>
      <c r="E63" s="112" t="n">
        <f aca="false">E54+E55</f>
        <v>776858.037011511</v>
      </c>
      <c r="F63" s="112" t="n">
        <f aca="false">F54+F55</f>
        <v>793225.889043589</v>
      </c>
      <c r="G63" s="112" t="n">
        <f aca="false">G54+G55</f>
        <v>810234.51524983</v>
      </c>
      <c r="H63" s="112" t="n">
        <f aca="false">H54+H55</f>
        <v>964029.124586308</v>
      </c>
      <c r="I63" s="112" t="n">
        <f aca="false">I54+I55</f>
        <v>846251.532725231</v>
      </c>
      <c r="J63" s="112" t="n">
        <f aca="false">J54+J55</f>
        <v>865300.144081521</v>
      </c>
      <c r="K63" s="112" t="n">
        <f aca="false">K54+K55</f>
        <v>885069.9523917</v>
      </c>
      <c r="L63" s="112" t="n">
        <f aca="false">L54+L55</f>
        <v>905582.593564385</v>
      </c>
      <c r="M63" s="112" t="n">
        <f aca="false">M54+M55</f>
        <v>926860.35258545</v>
      </c>
      <c r="N63" s="112" t="n">
        <f aca="false">N54+N55</f>
        <v>948926.182990346</v>
      </c>
      <c r="O63" s="112" t="n">
        <f aca="false">O54+O55</f>
        <v>971803.72692059</v>
      </c>
      <c r="P63" s="112" t="n">
        <f aca="false">P54+P55</f>
        <v>995517.335781941</v>
      </c>
      <c r="Q63" s="112" t="n">
        <f aca="false">Q54+Q55</f>
        <v>1020092.09152233</v>
      </c>
      <c r="R63" s="112" t="n">
        <f aca="false">R54+R55</f>
        <v>1045553.82854814</v>
      </c>
      <c r="S63" s="112" t="n">
        <f aca="false">S54+S55</f>
        <v>1076920.44340458</v>
      </c>
      <c r="T63" s="113" t="n">
        <f aca="false">T54+T55</f>
        <v>1109228.05670672</v>
      </c>
      <c r="U63" s="112" t="n">
        <f aca="false">U54+U55</f>
        <v>1142504.89840792</v>
      </c>
      <c r="V63" s="120" t="n">
        <f aca="false">V54+V55</f>
        <v>1176780.04536016</v>
      </c>
    </row>
    <row r="64" s="51" customFormat="true" ht="15.75" hidden="false" customHeight="false" outlineLevel="0" collapsed="false">
      <c r="A64" s="117" t="s">
        <v>228</v>
      </c>
      <c r="B64" s="114" t="n">
        <v>0</v>
      </c>
      <c r="C64" s="114" t="n">
        <f aca="false">$B$20/$B$22</f>
        <v>226876.686666667</v>
      </c>
      <c r="D64" s="114" t="n">
        <f aca="false">$B$20/$B$22</f>
        <v>226876.686666667</v>
      </c>
      <c r="E64" s="114" t="n">
        <f aca="false">$B$20/$B$22</f>
        <v>226876.686666667</v>
      </c>
      <c r="F64" s="114" t="n">
        <f aca="false">$B$20/$B$22</f>
        <v>226876.686666667</v>
      </c>
      <c r="G64" s="114" t="n">
        <f aca="false">$B$20/$B$22</f>
        <v>226876.686666667</v>
      </c>
      <c r="H64" s="114" t="n">
        <f aca="false">$B$20/$B$22</f>
        <v>226876.686666667</v>
      </c>
      <c r="I64" s="114" t="n">
        <f aca="false">$B$20/$B$22</f>
        <v>226876.686666667</v>
      </c>
      <c r="J64" s="114" t="n">
        <f aca="false">$B$20/$B$22</f>
        <v>226876.686666667</v>
      </c>
      <c r="K64" s="114" t="n">
        <f aca="false">$B$20/$B$22</f>
        <v>226876.686666667</v>
      </c>
      <c r="L64" s="114" t="n">
        <f aca="false">$B$20/$B$22</f>
        <v>226876.686666667</v>
      </c>
      <c r="M64" s="114" t="n">
        <f aca="false">$B$20/$B$22</f>
        <v>226876.686666667</v>
      </c>
      <c r="N64" s="114" t="n">
        <f aca="false">$B$20/$B$22</f>
        <v>226876.686666667</v>
      </c>
      <c r="O64" s="114" t="n">
        <f aca="false">$B$20/$B$22</f>
        <v>226876.686666667</v>
      </c>
      <c r="P64" s="114" t="n">
        <f aca="false">$B$20/$B$22</f>
        <v>226876.686666667</v>
      </c>
      <c r="Q64" s="114" t="n">
        <f aca="false">$B$20/$B$22</f>
        <v>226876.686666667</v>
      </c>
      <c r="R64" s="114" t="n">
        <v>0</v>
      </c>
      <c r="S64" s="114" t="n">
        <v>0</v>
      </c>
      <c r="T64" s="115" t="n">
        <v>0</v>
      </c>
      <c r="U64" s="114" t="n">
        <v>0</v>
      </c>
      <c r="V64" s="116" t="n">
        <v>0</v>
      </c>
    </row>
    <row r="65" s="51" customFormat="true" ht="15.75" hidden="false" customHeight="false" outlineLevel="0" collapsed="false">
      <c r="A65" s="117" t="s">
        <v>229</v>
      </c>
      <c r="B65" s="114" t="n">
        <f aca="false">B64</f>
        <v>0</v>
      </c>
      <c r="C65" s="114" t="n">
        <f aca="false">C64+B65</f>
        <v>226876.686666667</v>
      </c>
      <c r="D65" s="114" t="n">
        <f aca="false">D64+C65</f>
        <v>453753.373333333</v>
      </c>
      <c r="E65" s="114" t="n">
        <f aca="false">E64+D65</f>
        <v>680630.06</v>
      </c>
      <c r="F65" s="114" t="n">
        <f aca="false">F64+E65</f>
        <v>907506.746666667</v>
      </c>
      <c r="G65" s="114" t="n">
        <f aca="false">G64+F65</f>
        <v>1134383.43333333</v>
      </c>
      <c r="H65" s="114" t="n">
        <f aca="false">H64+G65</f>
        <v>1361260.12</v>
      </c>
      <c r="I65" s="114" t="n">
        <f aca="false">I64+H65</f>
        <v>1588136.80666667</v>
      </c>
      <c r="J65" s="114" t="n">
        <f aca="false">J64+I65</f>
        <v>1815013.49333333</v>
      </c>
      <c r="K65" s="114" t="n">
        <f aca="false">K64+J65</f>
        <v>2041890.18</v>
      </c>
      <c r="L65" s="114" t="n">
        <f aca="false">L64+K65</f>
        <v>2268766.86666667</v>
      </c>
      <c r="M65" s="114" t="n">
        <f aca="false">M64+L65</f>
        <v>2495643.55333333</v>
      </c>
      <c r="N65" s="114" t="n">
        <f aca="false">N64+M65</f>
        <v>2722520.24</v>
      </c>
      <c r="O65" s="114" t="n">
        <f aca="false">O64+N65</f>
        <v>2949396.92666667</v>
      </c>
      <c r="P65" s="114" t="n">
        <f aca="false">P64+O65</f>
        <v>3176273.61333333</v>
      </c>
      <c r="Q65" s="114" t="n">
        <f aca="false">Q64+P65</f>
        <v>3403150.3</v>
      </c>
      <c r="R65" s="114" t="n">
        <f aca="false">R64+Q65</f>
        <v>3403150.3</v>
      </c>
      <c r="S65" s="114" t="n">
        <f aca="false">S64+R65</f>
        <v>3403150.3</v>
      </c>
      <c r="T65" s="115" t="n">
        <f aca="false">T64+S65</f>
        <v>3403150.3</v>
      </c>
      <c r="U65" s="114" t="n">
        <f aca="false">U64+T65</f>
        <v>3403150.3</v>
      </c>
      <c r="V65" s="116" t="n">
        <f aca="false">V64+U65</f>
        <v>3403150.3</v>
      </c>
    </row>
    <row r="66" s="97" customFormat="true" ht="28.5" hidden="false" customHeight="false" outlineLevel="0" collapsed="false">
      <c r="A66" s="119" t="s">
        <v>230</v>
      </c>
      <c r="B66" s="112" t="n">
        <f aca="false">B63+B64</f>
        <v>0</v>
      </c>
      <c r="C66" s="112" t="n">
        <f aca="false">C63+C64</f>
        <v>972847.232426667</v>
      </c>
      <c r="D66" s="112" t="n">
        <f aca="false">D63+D64</f>
        <v>987988.9824948</v>
      </c>
      <c r="E66" s="112" t="n">
        <f aca="false">E63+E64</f>
        <v>1003734.72367818</v>
      </c>
      <c r="F66" s="112" t="n">
        <f aca="false">F63+F64</f>
        <v>1020102.57571026</v>
      </c>
      <c r="G66" s="112" t="n">
        <f aca="false">G63+G64</f>
        <v>1037111.2019165</v>
      </c>
      <c r="H66" s="112" t="n">
        <f aca="false">H63+H64</f>
        <v>1190905.81125298</v>
      </c>
      <c r="I66" s="112" t="n">
        <f aca="false">I63+I64</f>
        <v>1073128.2193919</v>
      </c>
      <c r="J66" s="112" t="n">
        <f aca="false">J63+J64</f>
        <v>1092176.83074819</v>
      </c>
      <c r="K66" s="112" t="n">
        <f aca="false">K63+K64</f>
        <v>1111946.63905837</v>
      </c>
      <c r="L66" s="112" t="n">
        <f aca="false">L63+L64</f>
        <v>1132459.28023105</v>
      </c>
      <c r="M66" s="112" t="n">
        <f aca="false">M63+M64</f>
        <v>1153737.03925212</v>
      </c>
      <c r="N66" s="112" t="n">
        <f aca="false">N63+N64</f>
        <v>1175802.86965701</v>
      </c>
      <c r="O66" s="112" t="n">
        <f aca="false">O63+O64</f>
        <v>1198680.41358726</v>
      </c>
      <c r="P66" s="112" t="n">
        <f aca="false">P63+P64</f>
        <v>1222394.02244861</v>
      </c>
      <c r="Q66" s="112" t="n">
        <f aca="false">Q63+Q64</f>
        <v>1246968.778189</v>
      </c>
      <c r="R66" s="112" t="n">
        <f aca="false">R63+R64</f>
        <v>1045553.82854814</v>
      </c>
      <c r="S66" s="112" t="n">
        <f aca="false">S63+S64</f>
        <v>1076920.44340458</v>
      </c>
      <c r="T66" s="113" t="n">
        <f aca="false">T63+T64</f>
        <v>1109228.05670672</v>
      </c>
      <c r="U66" s="112" t="n">
        <f aca="false">U63+U64</f>
        <v>1142504.89840792</v>
      </c>
      <c r="V66" s="120" t="n">
        <f aca="false">V63+V64</f>
        <v>1176780.04536016</v>
      </c>
    </row>
    <row r="67" s="51" customFormat="true" ht="15.75" hidden="false" customHeight="false" outlineLevel="0" collapsed="false">
      <c r="A67" s="117" t="s">
        <v>231</v>
      </c>
      <c r="B67" s="114" t="n">
        <f aca="false">-B51</f>
        <v>-0</v>
      </c>
      <c r="C67" s="114" t="n">
        <f aca="false">-C51</f>
        <v>-0</v>
      </c>
      <c r="D67" s="114" t="n">
        <f aca="false">-D51</f>
        <v>-0</v>
      </c>
      <c r="E67" s="114" t="n">
        <f aca="false">-E51</f>
        <v>-0</v>
      </c>
      <c r="F67" s="114" t="n">
        <f aca="false">-F51</f>
        <v>-0</v>
      </c>
      <c r="G67" s="114" t="n">
        <f aca="false">-G51</f>
        <v>-0</v>
      </c>
      <c r="H67" s="114" t="n">
        <f aca="false">-H51</f>
        <v>-0</v>
      </c>
      <c r="I67" s="114" t="n">
        <f aca="false">-I51</f>
        <v>-0</v>
      </c>
      <c r="J67" s="114" t="n">
        <f aca="false">-J51</f>
        <v>-0</v>
      </c>
      <c r="K67" s="114" t="n">
        <f aca="false">-K51</f>
        <v>-0</v>
      </c>
      <c r="L67" s="114" t="n">
        <f aca="false">-L51</f>
        <v>-0</v>
      </c>
      <c r="M67" s="114" t="n">
        <f aca="false">-M51</f>
        <v>-0</v>
      </c>
      <c r="N67" s="114" t="n">
        <f aca="false">-N51</f>
        <v>-0</v>
      </c>
      <c r="O67" s="114" t="n">
        <f aca="false">-O51</f>
        <v>-0</v>
      </c>
      <c r="P67" s="114" t="n">
        <f aca="false">-P51</f>
        <v>-0</v>
      </c>
      <c r="Q67" s="114" t="n">
        <f aca="false">-Q51</f>
        <v>-0</v>
      </c>
      <c r="R67" s="114" t="n">
        <f aca="false">-R51</f>
        <v>-0</v>
      </c>
      <c r="S67" s="114" t="n">
        <f aca="false">-S51</f>
        <v>-0</v>
      </c>
      <c r="T67" s="115" t="n">
        <f aca="false">-T51</f>
        <v>-0</v>
      </c>
      <c r="U67" s="114" t="n">
        <f aca="false">-U51</f>
        <v>-0</v>
      </c>
      <c r="V67" s="116" t="n">
        <f aca="false">-V51</f>
        <v>-0</v>
      </c>
    </row>
    <row r="68" s="97" customFormat="true" ht="14.25" hidden="false" customHeight="false" outlineLevel="0" collapsed="false">
      <c r="A68" s="121" t="s">
        <v>232</v>
      </c>
      <c r="B68" s="112" t="n">
        <f aca="false">B66+B67</f>
        <v>0</v>
      </c>
      <c r="C68" s="112" t="n">
        <f aca="false">C66+C67</f>
        <v>972847.232426667</v>
      </c>
      <c r="D68" s="112" t="n">
        <f aca="false">D66+D67</f>
        <v>987988.9824948</v>
      </c>
      <c r="E68" s="112" t="n">
        <f aca="false">E66+E67</f>
        <v>1003734.72367818</v>
      </c>
      <c r="F68" s="112" t="n">
        <f aca="false">F66+F67</f>
        <v>1020102.57571026</v>
      </c>
      <c r="G68" s="112" t="n">
        <f aca="false">G66+G67</f>
        <v>1037111.2019165</v>
      </c>
      <c r="H68" s="112" t="n">
        <f aca="false">H66+H67</f>
        <v>1190905.81125298</v>
      </c>
      <c r="I68" s="112" t="n">
        <f aca="false">I66+I67</f>
        <v>1073128.2193919</v>
      </c>
      <c r="J68" s="112" t="n">
        <f aca="false">J66+J67</f>
        <v>1092176.83074819</v>
      </c>
      <c r="K68" s="112" t="n">
        <f aca="false">K66+K67</f>
        <v>1111946.63905837</v>
      </c>
      <c r="L68" s="112" t="n">
        <f aca="false">L66+L67</f>
        <v>1132459.28023105</v>
      </c>
      <c r="M68" s="112" t="n">
        <f aca="false">M66+M67</f>
        <v>1153737.03925212</v>
      </c>
      <c r="N68" s="112" t="n">
        <f aca="false">N66+N67</f>
        <v>1175802.86965701</v>
      </c>
      <c r="O68" s="112" t="n">
        <f aca="false">O66+O67</f>
        <v>1198680.41358726</v>
      </c>
      <c r="P68" s="112" t="n">
        <f aca="false">P66+P67</f>
        <v>1222394.02244861</v>
      </c>
      <c r="Q68" s="113" t="n">
        <f aca="false">Q66+Q67</f>
        <v>1246968.778189</v>
      </c>
      <c r="R68" s="112" t="n">
        <f aca="false">R66+R67</f>
        <v>1045553.82854814</v>
      </c>
      <c r="S68" s="112" t="n">
        <f aca="false">S66+S67</f>
        <v>1076920.44340458</v>
      </c>
      <c r="T68" s="113" t="n">
        <f aca="false">T66+T67</f>
        <v>1109228.05670672</v>
      </c>
      <c r="U68" s="112" t="n">
        <f aca="false">U66+U67</f>
        <v>1142504.89840792</v>
      </c>
      <c r="V68" s="120" t="n">
        <f aca="false">V66+V67</f>
        <v>1176780.04536016</v>
      </c>
    </row>
    <row r="69" s="51" customFormat="true" ht="15.75" hidden="false" customHeight="false" outlineLevel="0" collapsed="false">
      <c r="A69" s="117" t="s">
        <v>202</v>
      </c>
      <c r="B69" s="114" t="n">
        <f aca="false">-MAX(B68*$B$31,0)</f>
        <v>-0</v>
      </c>
      <c r="C69" s="114" t="n">
        <f aca="false">-MAX(C68*$B$31,0)</f>
        <v>-194569.446485333</v>
      </c>
      <c r="D69" s="114" t="n">
        <f aca="false">-MAX(D68*$B$31,0)</f>
        <v>-197597.79649896</v>
      </c>
      <c r="E69" s="114" t="n">
        <f aca="false">-MAX(E68*$B$31,0)</f>
        <v>-200746.944735635</v>
      </c>
      <c r="F69" s="114" t="n">
        <f aca="false">-MAX(F68*$B$31,0)</f>
        <v>-204020.515142051</v>
      </c>
      <c r="G69" s="114" t="n">
        <f aca="false">-MAX(G68*$B$31,0)</f>
        <v>-207422.240383299</v>
      </c>
      <c r="H69" s="114" t="n">
        <f aca="false">-MAX(H68*$B$31,0)</f>
        <v>-238181.162250595</v>
      </c>
      <c r="I69" s="114" t="n">
        <f aca="false">-MAX(I68*$B$31,0)</f>
        <v>-214625.64387838</v>
      </c>
      <c r="J69" s="114" t="n">
        <f aca="false">-MAX(J68*$B$31,0)</f>
        <v>-218435.366149638</v>
      </c>
      <c r="K69" s="114" t="n">
        <f aca="false">-MAX(K68*$B$31,0)</f>
        <v>-222389.327811673</v>
      </c>
      <c r="L69" s="114" t="n">
        <f aca="false">-MAX(L68*$B$31,0)</f>
        <v>-226491.85604621</v>
      </c>
      <c r="M69" s="115" t="n">
        <f aca="false">-MAX(M68*$B$31,0)</f>
        <v>-230747.407850423</v>
      </c>
      <c r="N69" s="115" t="n">
        <f aca="false">-MAX(N68*$B$31,0)</f>
        <v>-235160.573931403</v>
      </c>
      <c r="O69" s="115" t="n">
        <f aca="false">-MAX(O68*$B$31,0)</f>
        <v>-239736.082717451</v>
      </c>
      <c r="P69" s="114" t="n">
        <f aca="false">-MAX(P68*$B$31,0)</f>
        <v>-244478.804489722</v>
      </c>
      <c r="Q69" s="115" t="n">
        <f aca="false">-MAX(Q68*$B$31,0)</f>
        <v>-249393.7556378</v>
      </c>
      <c r="R69" s="115" t="n">
        <f aca="false">-MAX(R68*$B$31,0)</f>
        <v>-209110.765709627</v>
      </c>
      <c r="S69" s="114" t="n">
        <f aca="false">-MAX(S68*$B$31,0)</f>
        <v>-215384.088680916</v>
      </c>
      <c r="T69" s="115" t="n">
        <f aca="false">-MAX(T68*$B$31,0)</f>
        <v>-221845.611341344</v>
      </c>
      <c r="U69" s="114" t="n">
        <f aca="false">-MAX(U68*$B$31,0)</f>
        <v>-228500.979681584</v>
      </c>
      <c r="V69" s="116" t="n">
        <f aca="false">-MAX(V68*$B$31,0)</f>
        <v>-235356.009072031</v>
      </c>
    </row>
    <row r="70" s="51" customFormat="true" ht="15.75" hidden="false" customHeight="false" outlineLevel="0" collapsed="false">
      <c r="A70" s="122" t="s">
        <v>233</v>
      </c>
      <c r="B70" s="123" t="n">
        <f aca="false">B68+B69</f>
        <v>0</v>
      </c>
      <c r="C70" s="123" t="n">
        <f aca="false">C68+C69</f>
        <v>778277.785941333</v>
      </c>
      <c r="D70" s="123" t="n">
        <f aca="false">D68+D69</f>
        <v>790391.18599584</v>
      </c>
      <c r="E70" s="123" t="n">
        <f aca="false">E68+E69</f>
        <v>802987.778942542</v>
      </c>
      <c r="F70" s="123" t="n">
        <f aca="false">F68+F69</f>
        <v>816082.060568205</v>
      </c>
      <c r="G70" s="123" t="n">
        <f aca="false">G68+G69</f>
        <v>829688.961533198</v>
      </c>
      <c r="H70" s="123" t="n">
        <f aca="false">H68+H69</f>
        <v>952724.64900238</v>
      </c>
      <c r="I70" s="123" t="n">
        <f aca="false">I68+I69</f>
        <v>858502.575513518</v>
      </c>
      <c r="J70" s="123" t="n">
        <f aca="false">J68+J69</f>
        <v>873741.46459855</v>
      </c>
      <c r="K70" s="123" t="n">
        <f aca="false">K68+K69</f>
        <v>889557.311246694</v>
      </c>
      <c r="L70" s="124" t="n">
        <f aca="false">L68+L69</f>
        <v>905967.424184841</v>
      </c>
      <c r="M70" s="124" t="n">
        <f aca="false">M68+M69</f>
        <v>922989.631401693</v>
      </c>
      <c r="N70" s="124" t="n">
        <f aca="false">N68+N69</f>
        <v>940642.295725611</v>
      </c>
      <c r="O70" s="124" t="n">
        <f aca="false">O68+O69</f>
        <v>958944.330869805</v>
      </c>
      <c r="P70" s="124" t="n">
        <f aca="false">P68+P69</f>
        <v>977915.217958886</v>
      </c>
      <c r="Q70" s="124" t="n">
        <f aca="false">Q68+Q69</f>
        <v>997575.022551199</v>
      </c>
      <c r="R70" s="124" t="n">
        <f aca="false">R68+R69</f>
        <v>836443.062838509</v>
      </c>
      <c r="S70" s="124" t="n">
        <f aca="false">S68+S69</f>
        <v>861536.354723664</v>
      </c>
      <c r="T70" s="124" t="n">
        <f aca="false">T68+T69</f>
        <v>887382.445365374</v>
      </c>
      <c r="U70" s="123" t="n">
        <f aca="false">U68+U69</f>
        <v>914003.918726335</v>
      </c>
      <c r="V70" s="125" t="n">
        <f aca="false">V68+V69</f>
        <v>941424.036288125</v>
      </c>
    </row>
    <row r="71" s="51" customFormat="true" ht="15.75" hidden="false" customHeight="false" outlineLevel="0" collapsed="false">
      <c r="A71" s="105"/>
      <c r="B71" s="126"/>
      <c r="C71" s="126"/>
      <c r="D71" s="126"/>
      <c r="E71" s="126"/>
      <c r="F71" s="126"/>
      <c r="G71" s="126"/>
      <c r="H71" s="126"/>
      <c r="I71" s="126"/>
      <c r="J71" s="126"/>
      <c r="K71" s="127"/>
      <c r="L71" s="127"/>
      <c r="M71" s="127"/>
      <c r="N71" s="127"/>
      <c r="O71" s="127"/>
      <c r="P71" s="127"/>
      <c r="Q71" s="127"/>
      <c r="R71" s="127"/>
      <c r="S71" s="127"/>
      <c r="T71" s="126"/>
      <c r="U71" s="126"/>
      <c r="V71" s="128"/>
    </row>
    <row r="72" s="51" customFormat="true" ht="15.75" hidden="false" customHeight="false" outlineLevel="0" collapsed="false">
      <c r="A72" s="101" t="s">
        <v>234</v>
      </c>
      <c r="B72" s="84" t="n">
        <v>1</v>
      </c>
      <c r="C72" s="84" t="n">
        <f aca="false">B72+1</f>
        <v>2</v>
      </c>
      <c r="D72" s="84" t="n">
        <f aca="false">C72+1</f>
        <v>3</v>
      </c>
      <c r="E72" s="84" t="n">
        <f aca="false">D72+1</f>
        <v>4</v>
      </c>
      <c r="F72" s="84" t="n">
        <f aca="false">E72+1</f>
        <v>5</v>
      </c>
      <c r="G72" s="84" t="n">
        <f aca="false">F72+1</f>
        <v>6</v>
      </c>
      <c r="H72" s="84" t="n">
        <f aca="false">G72+1</f>
        <v>7</v>
      </c>
      <c r="I72" s="84" t="n">
        <f aca="false">H72+1</f>
        <v>8</v>
      </c>
      <c r="J72" s="84" t="n">
        <f aca="false">I72+1</f>
        <v>9</v>
      </c>
      <c r="K72" s="86" t="n">
        <f aca="false">J72+1</f>
        <v>10</v>
      </c>
      <c r="L72" s="87" t="n">
        <f aca="false">K72+1</f>
        <v>11</v>
      </c>
      <c r="M72" s="87" t="n">
        <f aca="false">L72+1</f>
        <v>12</v>
      </c>
      <c r="N72" s="87" t="n">
        <f aca="false">M72+1</f>
        <v>13</v>
      </c>
      <c r="O72" s="87" t="n">
        <f aca="false">N72+1</f>
        <v>14</v>
      </c>
      <c r="P72" s="87" t="n">
        <f aca="false">O72+1</f>
        <v>15</v>
      </c>
      <c r="Q72" s="87" t="n">
        <f aca="false">P72+1</f>
        <v>16</v>
      </c>
      <c r="R72" s="87" t="n">
        <f aca="false">Q72+1</f>
        <v>17</v>
      </c>
      <c r="S72" s="87" t="n">
        <f aca="false">R72+1</f>
        <v>18</v>
      </c>
      <c r="T72" s="87" t="n">
        <f aca="false">S72+1</f>
        <v>19</v>
      </c>
      <c r="U72" s="87" t="n">
        <f aca="false">T72+1</f>
        <v>20</v>
      </c>
      <c r="V72" s="88" t="n">
        <f aca="false">U72+1</f>
        <v>21</v>
      </c>
    </row>
    <row r="73" s="97" customFormat="true" ht="28.5" hidden="false" customHeight="false" outlineLevel="0" collapsed="false">
      <c r="A73" s="129" t="s">
        <v>230</v>
      </c>
      <c r="B73" s="112" t="n">
        <f aca="false">B66</f>
        <v>0</v>
      </c>
      <c r="C73" s="112" t="n">
        <f aca="false">C66</f>
        <v>972847.232426667</v>
      </c>
      <c r="D73" s="112" t="n">
        <f aca="false">D66</f>
        <v>987988.9824948</v>
      </c>
      <c r="E73" s="112" t="n">
        <f aca="false">E66</f>
        <v>1003734.72367818</v>
      </c>
      <c r="F73" s="112" t="n">
        <f aca="false">F66</f>
        <v>1020102.57571026</v>
      </c>
      <c r="G73" s="112" t="n">
        <f aca="false">G66</f>
        <v>1037111.2019165</v>
      </c>
      <c r="H73" s="112" t="n">
        <f aca="false">H66</f>
        <v>1190905.81125298</v>
      </c>
      <c r="I73" s="112" t="n">
        <f aca="false">I66</f>
        <v>1073128.2193919</v>
      </c>
      <c r="J73" s="112" t="n">
        <f aca="false">J66</f>
        <v>1092176.83074819</v>
      </c>
      <c r="K73" s="112" t="n">
        <f aca="false">K66</f>
        <v>1111946.63905837</v>
      </c>
      <c r="L73" s="113" t="n">
        <f aca="false">L66</f>
        <v>1132459.28023105</v>
      </c>
      <c r="M73" s="113" t="n">
        <f aca="false">M66</f>
        <v>1153737.03925212</v>
      </c>
      <c r="N73" s="113" t="n">
        <f aca="false">N66</f>
        <v>1175802.86965701</v>
      </c>
      <c r="O73" s="113" t="n">
        <f aca="false">O66</f>
        <v>1198680.41358726</v>
      </c>
      <c r="P73" s="113" t="n">
        <f aca="false">P66</f>
        <v>1222394.02244861</v>
      </c>
      <c r="Q73" s="113" t="n">
        <f aca="false">Q66</f>
        <v>1246968.778189</v>
      </c>
      <c r="R73" s="113" t="n">
        <f aca="false">R66</f>
        <v>1045553.82854814</v>
      </c>
      <c r="S73" s="113" t="n">
        <f aca="false">S66</f>
        <v>1076920.44340458</v>
      </c>
      <c r="T73" s="113" t="n">
        <f aca="false">T66</f>
        <v>1109228.05670672</v>
      </c>
      <c r="U73" s="113" t="n">
        <f aca="false">U66</f>
        <v>1142504.89840792</v>
      </c>
      <c r="V73" s="120" t="n">
        <f aca="false">V66</f>
        <v>1176780.04536016</v>
      </c>
    </row>
    <row r="74" s="51" customFormat="true" ht="15.75" hidden="false" customHeight="false" outlineLevel="0" collapsed="false">
      <c r="A74" s="117" t="s">
        <v>228</v>
      </c>
      <c r="B74" s="114" t="n">
        <f aca="false">-B64</f>
        <v>-0</v>
      </c>
      <c r="C74" s="114" t="n">
        <f aca="false">-C64</f>
        <v>-226876.686666667</v>
      </c>
      <c r="D74" s="114" t="n">
        <f aca="false">-D64</f>
        <v>-226876.686666667</v>
      </c>
      <c r="E74" s="114" t="n">
        <f aca="false">-E64</f>
        <v>-226876.686666667</v>
      </c>
      <c r="F74" s="114" t="n">
        <f aca="false">-F64</f>
        <v>-226876.686666667</v>
      </c>
      <c r="G74" s="114" t="n">
        <f aca="false">-G64</f>
        <v>-226876.686666667</v>
      </c>
      <c r="H74" s="114" t="n">
        <f aca="false">-H64</f>
        <v>-226876.686666667</v>
      </c>
      <c r="I74" s="114" t="n">
        <f aca="false">-I64</f>
        <v>-226876.686666667</v>
      </c>
      <c r="J74" s="114" t="n">
        <f aca="false">-J64</f>
        <v>-226876.686666667</v>
      </c>
      <c r="K74" s="114" t="n">
        <f aca="false">-K64</f>
        <v>-226876.686666667</v>
      </c>
      <c r="L74" s="115" t="n">
        <f aca="false">-L64</f>
        <v>-226876.686666667</v>
      </c>
      <c r="M74" s="115" t="n">
        <f aca="false">-M64</f>
        <v>-226876.686666667</v>
      </c>
      <c r="N74" s="115" t="n">
        <f aca="false">-N64</f>
        <v>-226876.686666667</v>
      </c>
      <c r="O74" s="115" t="n">
        <f aca="false">-O64</f>
        <v>-226876.686666667</v>
      </c>
      <c r="P74" s="115" t="n">
        <f aca="false">-P64</f>
        <v>-226876.686666667</v>
      </c>
      <c r="Q74" s="115" t="n">
        <f aca="false">-Q64</f>
        <v>-226876.686666667</v>
      </c>
      <c r="R74" s="115" t="n">
        <f aca="false">-R64</f>
        <v>-0</v>
      </c>
      <c r="S74" s="115" t="n">
        <f aca="false">-S64</f>
        <v>-0</v>
      </c>
      <c r="T74" s="115" t="n">
        <f aca="false">-T64</f>
        <v>-0</v>
      </c>
      <c r="U74" s="115" t="n">
        <f aca="false">-U64</f>
        <v>-0</v>
      </c>
      <c r="V74" s="116" t="n">
        <f aca="false">-V64</f>
        <v>-0</v>
      </c>
    </row>
    <row r="75" s="51" customFormat="true" ht="15.75" hidden="false" customHeight="false" outlineLevel="0" collapsed="false">
      <c r="A75" s="117" t="s">
        <v>231</v>
      </c>
      <c r="B75" s="114" t="n">
        <f aca="false">B67</f>
        <v>-0</v>
      </c>
      <c r="C75" s="114" t="n">
        <f aca="false">C67</f>
        <v>-0</v>
      </c>
      <c r="D75" s="114" t="n">
        <f aca="false">D67</f>
        <v>-0</v>
      </c>
      <c r="E75" s="114" t="n">
        <f aca="false">E67</f>
        <v>-0</v>
      </c>
      <c r="F75" s="114" t="n">
        <f aca="false">F67</f>
        <v>-0</v>
      </c>
      <c r="G75" s="114" t="n">
        <f aca="false">G67</f>
        <v>-0</v>
      </c>
      <c r="H75" s="114" t="n">
        <f aca="false">H67</f>
        <v>-0</v>
      </c>
      <c r="I75" s="114" t="n">
        <f aca="false">I67</f>
        <v>-0</v>
      </c>
      <c r="J75" s="114" t="n">
        <f aca="false">J67</f>
        <v>-0</v>
      </c>
      <c r="K75" s="114" t="n">
        <f aca="false">K67</f>
        <v>-0</v>
      </c>
      <c r="L75" s="115" t="n">
        <f aca="false">L67</f>
        <v>-0</v>
      </c>
      <c r="M75" s="115" t="n">
        <f aca="false">M67</f>
        <v>-0</v>
      </c>
      <c r="N75" s="115" t="n">
        <f aca="false">N67</f>
        <v>-0</v>
      </c>
      <c r="O75" s="115" t="n">
        <f aca="false">O67</f>
        <v>-0</v>
      </c>
      <c r="P75" s="115" t="n">
        <f aca="false">P67</f>
        <v>-0</v>
      </c>
      <c r="Q75" s="115" t="n">
        <f aca="false">Q67</f>
        <v>-0</v>
      </c>
      <c r="R75" s="115" t="n">
        <f aca="false">R67</f>
        <v>-0</v>
      </c>
      <c r="S75" s="115" t="n">
        <f aca="false">S67</f>
        <v>-0</v>
      </c>
      <c r="T75" s="115" t="n">
        <f aca="false">T67</f>
        <v>-0</v>
      </c>
      <c r="U75" s="115" t="n">
        <f aca="false">U67</f>
        <v>-0</v>
      </c>
      <c r="V75" s="116" t="n">
        <f aca="false">V67</f>
        <v>-0</v>
      </c>
    </row>
    <row r="76" s="51" customFormat="true" ht="15.75" hidden="false" customHeight="false" outlineLevel="0" collapsed="false">
      <c r="A76" s="117" t="s">
        <v>202</v>
      </c>
      <c r="B76" s="114" t="n">
        <f aca="false">IF(SUM($B$69:B69)+SUM($A$76:A76)&gt;0,0,SUM($B$69:B69)-SUM($A$76:A76))</f>
        <v>0</v>
      </c>
      <c r="C76" s="114" t="n">
        <f aca="false">IF(SUM($B$69:C69)+SUM($A$76:B76)&gt;0,0,SUM($B$69:C69)-SUM($A$76:B76))</f>
        <v>-194569.446485333</v>
      </c>
      <c r="D76" s="114" t="n">
        <f aca="false">IF(SUM($B$69:D69)+SUM($A$76:C76)&gt;0,0,SUM($B$69:D69)-SUM($A$76:C76))</f>
        <v>-197597.79649896</v>
      </c>
      <c r="E76" s="114" t="n">
        <f aca="false">IF(SUM($B$69:E69)+SUM($A$76:D76)&gt;0,0,SUM($B$69:E69)-SUM($A$76:D76))</f>
        <v>-200746.944735635</v>
      </c>
      <c r="F76" s="114" t="n">
        <f aca="false">IF(SUM($B$69:F69)+SUM($A$76:E76)&gt;0,0,SUM($B$69:F69)-SUM($A$76:E76))</f>
        <v>-204020.515142051</v>
      </c>
      <c r="G76" s="114" t="n">
        <f aca="false">IF(SUM($B$69:G69)+SUM($A$76:F76)&gt;0,0,SUM($B$69:G69)-SUM($A$76:F76))</f>
        <v>-207422.240383299</v>
      </c>
      <c r="H76" s="114" t="n">
        <f aca="false">IF(SUM($B$69:H69)+SUM($A$76:G76)&gt;0,0,SUM($B$69:H69)-SUM($A$76:G76))</f>
        <v>-238181.162250595</v>
      </c>
      <c r="I76" s="114" t="n">
        <f aca="false">IF(SUM($B$69:I69)+SUM($A$76:H76)&gt;0,0,SUM($B$69:I69)-SUM($A$76:H76))</f>
        <v>-214625.64387838</v>
      </c>
      <c r="J76" s="114" t="n">
        <f aca="false">IF(SUM($B$69:J69)+SUM($A$76:I76)&gt;0,0,SUM($B$69:J69)-SUM($A$76:I76))</f>
        <v>-218435.366149638</v>
      </c>
      <c r="K76" s="114" t="n">
        <f aca="false">IF(SUM($B$69:K69)+SUM($A$76:J76)&gt;0,0,SUM($B$69:K69)-SUM($A$76:J76))</f>
        <v>-222389.327811674</v>
      </c>
      <c r="L76" s="115" t="n">
        <f aca="false">IF(SUM($B$69:L69)+SUM($A$76:K76)&gt;0,0,SUM($B$69:L69)-SUM($A$76:K76))</f>
        <v>-226491.85604621</v>
      </c>
      <c r="M76" s="115" t="n">
        <f aca="false">IF(SUM($B$69:M69)+SUM($A$76:L76)&gt;0,0,SUM($B$69:M69)-SUM($A$76:L76))</f>
        <v>-230747.407850423</v>
      </c>
      <c r="N76" s="115" t="n">
        <f aca="false">IF(SUM($B$69:N69)+SUM($A$76:M76)&gt;0,0,SUM($B$69:N69)-SUM($A$76:M76))</f>
        <v>-235160.573931403</v>
      </c>
      <c r="O76" s="115" t="n">
        <f aca="false">IF(SUM($B$69:O69)+SUM($A$76:N76)&gt;0,0,SUM($B$69:O69)-SUM($A$76:N76))</f>
        <v>-239736.082717451</v>
      </c>
      <c r="P76" s="115" t="n">
        <f aca="false">IF(SUM($B$69:P69)+SUM($A$76:O76)&gt;0,0,SUM($B$69:P69)-SUM($A$76:O76))</f>
        <v>-244478.804489722</v>
      </c>
      <c r="Q76" s="115" t="n">
        <f aca="false">IF(SUM($B$69:Q69)+SUM($A$76:P76)&gt;0,0,SUM($B$69:Q69)-SUM($A$76:P76))</f>
        <v>-249393.7556378</v>
      </c>
      <c r="R76" s="115" t="n">
        <f aca="false">IF(SUM($B$69:R69)+SUM($A$76:Q76)&gt;0,0,SUM($B$69:R69)-SUM($A$76:Q76))</f>
        <v>-209110.765709627</v>
      </c>
      <c r="S76" s="115" t="n">
        <f aca="false">IF(SUM($B$69:S69)+SUM($A$76:R76)&gt;0,0,SUM($B$69:S69)-SUM($A$76:R76))</f>
        <v>-215384.088680916</v>
      </c>
      <c r="T76" s="115" t="n">
        <f aca="false">IF(SUM($B$69:T69)+SUM($A$76:S76)&gt;0,0,SUM($B$69:T69)-SUM($A$76:S76))</f>
        <v>-221845.611341344</v>
      </c>
      <c r="U76" s="115" t="n">
        <f aca="false">IF(SUM($B$69:U69)+SUM($A$76:T76)&gt;0,0,SUM($B$69:U69)-SUM($A$76:T76))</f>
        <v>-228500.979681584</v>
      </c>
      <c r="V76" s="116" t="n">
        <f aca="false">IF(SUM($B$69:V69)+SUM($A$76:U76)&gt;0,0,SUM($B$69:V69)-SUM($A$76:U76))</f>
        <v>-235356.009072031</v>
      </c>
    </row>
    <row r="77" s="51" customFormat="true" ht="15.75" hidden="false" customHeight="false" outlineLevel="0" collapsed="false">
      <c r="A77" s="117" t="s">
        <v>235</v>
      </c>
      <c r="B77" s="114" t="n">
        <f aca="false">B20*0.2</f>
        <v>680630.06</v>
      </c>
      <c r="C77" s="114" t="n">
        <f aca="false">$B$77/5</f>
        <v>136126.012</v>
      </c>
      <c r="D77" s="114" t="n">
        <f aca="false">$B$77/5</f>
        <v>136126.012</v>
      </c>
      <c r="E77" s="114" t="n">
        <f aca="false">$B$77/5</f>
        <v>136126.012</v>
      </c>
      <c r="F77" s="114" t="n">
        <f aca="false">$B$77/5</f>
        <v>136126.012</v>
      </c>
      <c r="G77" s="114" t="n">
        <f aca="false">$B$77/5</f>
        <v>136126.012</v>
      </c>
      <c r="H77" s="114" t="n">
        <v>0</v>
      </c>
      <c r="I77" s="114" t="n">
        <v>0</v>
      </c>
      <c r="J77" s="114" t="n">
        <v>0</v>
      </c>
      <c r="K77" s="114" t="n">
        <v>0</v>
      </c>
      <c r="L77" s="115" t="n">
        <v>0</v>
      </c>
      <c r="M77" s="115" t="n">
        <v>0</v>
      </c>
      <c r="N77" s="115" t="n">
        <v>0</v>
      </c>
      <c r="O77" s="115" t="n">
        <v>0</v>
      </c>
      <c r="P77" s="115" t="n">
        <v>0</v>
      </c>
      <c r="Q77" s="115" t="n">
        <v>0</v>
      </c>
      <c r="R77" s="115" t="n">
        <v>0</v>
      </c>
      <c r="S77" s="115" t="n">
        <v>0</v>
      </c>
      <c r="T77" s="115" t="n">
        <v>0</v>
      </c>
      <c r="U77" s="115" t="n">
        <v>0</v>
      </c>
      <c r="V77" s="116" t="n">
        <v>0</v>
      </c>
    </row>
    <row r="78" s="51" customFormat="true" ht="15.75" hidden="false" customHeight="false" outlineLevel="0" collapsed="false">
      <c r="A78" s="117" t="s">
        <v>236</v>
      </c>
      <c r="B78" s="114" t="n">
        <f aca="false">-B54*(B34)</f>
        <v>0</v>
      </c>
      <c r="C78" s="114" t="n">
        <f aca="false">-(C54-B54)*$B$34</f>
        <v>-81675.6072</v>
      </c>
      <c r="D78" s="114" t="n">
        <f aca="false">-(D54-C54)*$B$34</f>
        <v>-2450.268216</v>
      </c>
      <c r="E78" s="114" t="n">
        <f aca="false">-(E54-D54)*$B$34</f>
        <v>-2523.77626248</v>
      </c>
      <c r="F78" s="114" t="n">
        <f aca="false">-(F54-E54)*$B$34</f>
        <v>-2599.48955035441</v>
      </c>
      <c r="G78" s="114" t="n">
        <f aca="false">-(G54-F54)*$B$34</f>
        <v>-2677.47423686504</v>
      </c>
      <c r="H78" s="114" t="n">
        <f aca="false">-(H54-G54)*$B$34</f>
        <v>-2757.79846397099</v>
      </c>
      <c r="I78" s="114" t="n">
        <f aca="false">-(I54-H54)*$B$34</f>
        <v>-2840.53241789012</v>
      </c>
      <c r="J78" s="114" t="n">
        <f aca="false">-(J54-I54)*$B$34</f>
        <v>-2925.74839042682</v>
      </c>
      <c r="K78" s="114" t="n">
        <f aca="false">-(K54-J54)*$B$34</f>
        <v>-3013.52084213963</v>
      </c>
      <c r="L78" s="115" t="n">
        <f aca="false">-(L54-K54)*$B$34</f>
        <v>-3103.92646740382</v>
      </c>
      <c r="M78" s="115" t="n">
        <f aca="false">-(M54-L54)*$B$34</f>
        <v>-3197.04426142593</v>
      </c>
      <c r="N78" s="115" t="n">
        <f aca="false">-(N54-M54)*$B$34</f>
        <v>-3292.9555892687</v>
      </c>
      <c r="O78" s="115" t="n">
        <f aca="false">-(O54-N54)*$B$34</f>
        <v>-3391.74425694677</v>
      </c>
      <c r="P78" s="115" t="n">
        <f aca="false">-(P54-O54)*$B$34</f>
        <v>-3493.49658465517</v>
      </c>
      <c r="Q78" s="115" t="n">
        <f aca="false">-(Q54-P54)*$B$34</f>
        <v>-3598.30148219483</v>
      </c>
      <c r="R78" s="115" t="n">
        <f aca="false">-(R54-Q54)*$B$34</f>
        <v>-3706.25052666066</v>
      </c>
      <c r="S78" s="115" t="n">
        <f aca="false">-(S54-R54)*$B$34</f>
        <v>-3817.43804246049</v>
      </c>
      <c r="T78" s="115" t="n">
        <f aca="false">-(T54-S54)*$B$34</f>
        <v>-3931.96118373429</v>
      </c>
      <c r="U78" s="115" t="n">
        <f aca="false">-(U54-T54)*$B$34</f>
        <v>-4049.92001924632</v>
      </c>
      <c r="V78" s="116" t="n">
        <f aca="false">-(V54-U54)*$B$34</f>
        <v>-4171.41761982372</v>
      </c>
    </row>
    <row r="79" s="51" customFormat="true" ht="15.75" hidden="false" customHeight="false" outlineLevel="0" collapsed="false">
      <c r="A79" s="117" t="s">
        <v>237</v>
      </c>
      <c r="B79" s="114" t="n">
        <f aca="false">-($B$20+$B$21)*$B$23</f>
        <v>-3403150.3</v>
      </c>
      <c r="C79" s="114" t="n">
        <v>0</v>
      </c>
      <c r="D79" s="114" t="n">
        <v>0</v>
      </c>
      <c r="E79" s="114" t="n">
        <v>0</v>
      </c>
      <c r="F79" s="114" t="n">
        <v>0</v>
      </c>
      <c r="G79" s="114" t="n">
        <v>0</v>
      </c>
      <c r="H79" s="114" t="n">
        <v>0</v>
      </c>
      <c r="I79" s="114" t="n">
        <v>0</v>
      </c>
      <c r="J79" s="114" t="n">
        <v>0</v>
      </c>
      <c r="K79" s="114" t="n">
        <v>0</v>
      </c>
      <c r="L79" s="115" t="n">
        <v>0</v>
      </c>
      <c r="M79" s="115" t="n">
        <v>0</v>
      </c>
      <c r="N79" s="115" t="n">
        <v>0</v>
      </c>
      <c r="O79" s="115" t="n">
        <v>0</v>
      </c>
      <c r="P79" s="115" t="n">
        <v>0</v>
      </c>
      <c r="Q79" s="115" t="n">
        <v>0</v>
      </c>
      <c r="R79" s="115" t="n">
        <v>0</v>
      </c>
      <c r="S79" s="115" t="n">
        <v>0</v>
      </c>
      <c r="T79" s="115" t="n">
        <v>0</v>
      </c>
      <c r="U79" s="115" t="n">
        <v>0</v>
      </c>
      <c r="V79" s="116" t="n">
        <v>0</v>
      </c>
    </row>
    <row r="80" s="51" customFormat="true" ht="15.75" hidden="false" customHeight="false" outlineLevel="0" collapsed="false">
      <c r="A80" s="117" t="s">
        <v>238</v>
      </c>
      <c r="B80" s="114" t="n">
        <f aca="false">B49-B50</f>
        <v>0</v>
      </c>
      <c r="C80" s="114" t="n">
        <f aca="false">C49-C50</f>
        <v>0</v>
      </c>
      <c r="D80" s="114" t="n">
        <f aca="false">D49-D50</f>
        <v>0</v>
      </c>
      <c r="E80" s="114" t="n">
        <f aca="false">E49-E50</f>
        <v>0</v>
      </c>
      <c r="F80" s="114" t="n">
        <f aca="false">F49-F50</f>
        <v>0</v>
      </c>
      <c r="G80" s="114" t="n">
        <f aca="false">G49-G50</f>
        <v>0</v>
      </c>
      <c r="H80" s="114" t="n">
        <f aca="false">H49-H50</f>
        <v>0</v>
      </c>
      <c r="I80" s="114" t="n">
        <f aca="false">I49-I50</f>
        <v>0</v>
      </c>
      <c r="J80" s="114" t="n">
        <f aca="false">J49-J50</f>
        <v>0</v>
      </c>
      <c r="K80" s="114" t="n">
        <f aca="false">K49-K50</f>
        <v>0</v>
      </c>
      <c r="L80" s="115" t="n">
        <f aca="false">L49-L50</f>
        <v>0</v>
      </c>
      <c r="M80" s="115" t="n">
        <f aca="false">M49-M50</f>
        <v>0</v>
      </c>
      <c r="N80" s="115" t="n">
        <f aca="false">N49-N50</f>
        <v>0</v>
      </c>
      <c r="O80" s="115" t="n">
        <f aca="false">O49-O50</f>
        <v>0</v>
      </c>
      <c r="P80" s="115" t="n">
        <f aca="false">P49-P50</f>
        <v>0</v>
      </c>
      <c r="Q80" s="115" t="n">
        <f aca="false">Q49-Q50</f>
        <v>0</v>
      </c>
      <c r="R80" s="115" t="n">
        <f aca="false">R49-R50</f>
        <v>0</v>
      </c>
      <c r="S80" s="115" t="n">
        <f aca="false">S49-S50</f>
        <v>0</v>
      </c>
      <c r="T80" s="115" t="n">
        <f aca="false">T49-T50</f>
        <v>0</v>
      </c>
      <c r="U80" s="115" t="n">
        <f aca="false">U49-U50</f>
        <v>0</v>
      </c>
      <c r="V80" s="116" t="n">
        <f aca="false">V49-V50</f>
        <v>0</v>
      </c>
    </row>
    <row r="81" s="97" customFormat="true" ht="14.25" hidden="false" customHeight="false" outlineLevel="0" collapsed="false">
      <c r="A81" s="121" t="s">
        <v>239</v>
      </c>
      <c r="B81" s="112" t="n">
        <f aca="false">SUM(B73:B80)</f>
        <v>-2722520.24</v>
      </c>
      <c r="C81" s="112" t="n">
        <f aca="false">SUM(C73:C80)</f>
        <v>605851.504074667</v>
      </c>
      <c r="D81" s="112" t="n">
        <f aca="false">SUM(D73:D80)</f>
        <v>697190.243113173</v>
      </c>
      <c r="E81" s="112" t="n">
        <f aca="false">SUM(E73:E80)</f>
        <v>709713.328013395</v>
      </c>
      <c r="F81" s="112" t="n">
        <f aca="false">SUM(F73:F80)</f>
        <v>722731.896351184</v>
      </c>
      <c r="G81" s="112" t="n">
        <f aca="false">SUM(G73:G80)</f>
        <v>736260.812629666</v>
      </c>
      <c r="H81" s="112" t="n">
        <f aca="false">SUM(H73:H80)</f>
        <v>723090.163871742</v>
      </c>
      <c r="I81" s="112" t="n">
        <f aca="false">SUM(I73:I80)</f>
        <v>628785.356428961</v>
      </c>
      <c r="J81" s="112" t="n">
        <f aca="false">SUM(J73:J80)</f>
        <v>643939.029541457</v>
      </c>
      <c r="K81" s="112" t="n">
        <f aca="false">SUM(K73:K80)</f>
        <v>659667.103737887</v>
      </c>
      <c r="L81" s="113" t="n">
        <f aca="false">SUM(L73:L80)</f>
        <v>675986.811050771</v>
      </c>
      <c r="M81" s="113" t="n">
        <f aca="false">SUM(M73:M80)</f>
        <v>692915.9004736</v>
      </c>
      <c r="N81" s="113" t="n">
        <f aca="false">SUM(N73:N80)</f>
        <v>710472.653469675</v>
      </c>
      <c r="O81" s="113" t="n">
        <f aca="false">SUM(O73:O80)</f>
        <v>728675.899946192</v>
      </c>
      <c r="P81" s="113" t="n">
        <f aca="false">SUM(P73:P80)</f>
        <v>747545.034707564</v>
      </c>
      <c r="Q81" s="113" t="n">
        <f aca="false">SUM(Q73:Q80)</f>
        <v>767100.034402338</v>
      </c>
      <c r="R81" s="113" t="n">
        <f aca="false">SUM(R73:R80)</f>
        <v>832736.812311848</v>
      </c>
      <c r="S81" s="113" t="n">
        <f aca="false">SUM(S73:S80)</f>
        <v>857718.916681204</v>
      </c>
      <c r="T81" s="113" t="n">
        <f aca="false">SUM(T73:T80)</f>
        <v>883450.48418164</v>
      </c>
      <c r="U81" s="113" t="n">
        <f aca="false">SUM(U73:U80)</f>
        <v>909953.998707089</v>
      </c>
      <c r="V81" s="120" t="n">
        <f aca="false">SUM(V73:V80)</f>
        <v>937252.618668302</v>
      </c>
    </row>
    <row r="82" s="97" customFormat="true" ht="14.25" hidden="false" customHeight="false" outlineLevel="0" collapsed="false">
      <c r="A82" s="121" t="s">
        <v>240</v>
      </c>
      <c r="B82" s="112" t="n">
        <f aca="false">SUM($B$81:B81)</f>
        <v>-2722520.24</v>
      </c>
      <c r="C82" s="112" t="n">
        <f aca="false">SUM($B$81:C81)</f>
        <v>-2116668.73592533</v>
      </c>
      <c r="D82" s="112" t="n">
        <f aca="false">SUM($B$81:D81)</f>
        <v>-1419478.49281216</v>
      </c>
      <c r="E82" s="112" t="n">
        <f aca="false">SUM($B$81:E81)</f>
        <v>-709765.164798765</v>
      </c>
      <c r="F82" s="112" t="n">
        <f aca="false">SUM($B$81:F81)</f>
        <v>12966.731552419</v>
      </c>
      <c r="G82" s="112" t="n">
        <f aca="false">SUM($B$81:G81)</f>
        <v>749227.544182085</v>
      </c>
      <c r="H82" s="112" t="n">
        <f aca="false">SUM($B$81:H81)</f>
        <v>1472317.70805383</v>
      </c>
      <c r="I82" s="112" t="n">
        <f aca="false">SUM($B$81:I81)</f>
        <v>2101103.06448279</v>
      </c>
      <c r="J82" s="112" t="n">
        <f aca="false">SUM($B$81:J81)</f>
        <v>2745042.09402425</v>
      </c>
      <c r="K82" s="112" t="n">
        <f aca="false">SUM($B$81:K81)</f>
        <v>3404709.19776213</v>
      </c>
      <c r="L82" s="113" t="n">
        <f aca="false">SUM($B$81:L81)</f>
        <v>4080696.0088129</v>
      </c>
      <c r="M82" s="113" t="n">
        <f aca="false">SUM($B$81:M81)</f>
        <v>4773611.9092865</v>
      </c>
      <c r="N82" s="113" t="n">
        <f aca="false">SUM($B$81:N81)</f>
        <v>5484084.56275618</v>
      </c>
      <c r="O82" s="113" t="n">
        <f aca="false">SUM($B$81:O81)</f>
        <v>6212760.46270237</v>
      </c>
      <c r="P82" s="113" t="n">
        <f aca="false">SUM($B$81:P81)</f>
        <v>6960305.49740993</v>
      </c>
      <c r="Q82" s="113" t="n">
        <f aca="false">SUM($B$81:Q81)</f>
        <v>7727405.53181227</v>
      </c>
      <c r="R82" s="113" t="n">
        <f aca="false">SUM($B$81:R81)</f>
        <v>8560142.34412412</v>
      </c>
      <c r="S82" s="113" t="n">
        <f aca="false">SUM($B$81:S81)</f>
        <v>9417861.26080532</v>
      </c>
      <c r="T82" s="113" t="n">
        <f aca="false">SUM($B$81:T81)</f>
        <v>10301311.744987</v>
      </c>
      <c r="U82" s="113" t="n">
        <f aca="false">SUM($B$81:U81)</f>
        <v>11211265.7436941</v>
      </c>
      <c r="V82" s="120" t="n">
        <f aca="false">SUM($B$81:V81)</f>
        <v>12148518.3623624</v>
      </c>
    </row>
    <row r="83" s="51" customFormat="true" ht="15.75" hidden="false" customHeight="false" outlineLevel="0" collapsed="false">
      <c r="A83" s="117" t="s">
        <v>241</v>
      </c>
      <c r="B83" s="130" t="n">
        <v>1</v>
      </c>
      <c r="C83" s="130" t="n">
        <v>0.869565217391304</v>
      </c>
      <c r="D83" s="130" t="n">
        <v>0.756143667296786</v>
      </c>
      <c r="E83" s="130" t="n">
        <v>0.657516232431988</v>
      </c>
      <c r="F83" s="130" t="n">
        <v>0.571753245593033</v>
      </c>
      <c r="G83" s="130" t="n">
        <v>0.49717673529829</v>
      </c>
      <c r="H83" s="130" t="n">
        <v>0.432327595911556</v>
      </c>
      <c r="I83" s="130" t="n">
        <v>0.375937039923092</v>
      </c>
      <c r="J83" s="130" t="n">
        <v>0.326901773846167</v>
      </c>
      <c r="K83" s="130" t="n">
        <v>0.284262412040145</v>
      </c>
      <c r="L83" s="131" t="n">
        <v>0.247184706121866</v>
      </c>
      <c r="M83" s="131" t="n">
        <v>0.214943222714666</v>
      </c>
      <c r="N83" s="131" t="n">
        <v>0.186907150186666</v>
      </c>
      <c r="O83" s="131" t="n">
        <v>0.162527956684057</v>
      </c>
      <c r="P83" s="131" t="n">
        <v>0.141328657986137</v>
      </c>
      <c r="Q83" s="131" t="n">
        <v>0.122894485205336</v>
      </c>
      <c r="R83" s="131" t="n">
        <v>0.106864769743771</v>
      </c>
      <c r="S83" s="131" t="n">
        <v>0.0929258867337137</v>
      </c>
      <c r="T83" s="131" t="n">
        <v>0.0808051188988815</v>
      </c>
      <c r="U83" s="131" t="n">
        <v>0.070265320781636</v>
      </c>
      <c r="V83" s="132" t="n">
        <v>0.0611002789405531</v>
      </c>
    </row>
    <row r="84" s="97" customFormat="true" ht="28.5" hidden="false" customHeight="false" outlineLevel="0" collapsed="false">
      <c r="A84" s="129" t="s">
        <v>242</v>
      </c>
      <c r="B84" s="112" t="n">
        <f aca="false">-(B20+B77)</f>
        <v>-4083780.36</v>
      </c>
      <c r="C84" s="112" t="n">
        <f aca="false">C81*C83</f>
        <v>526827.394847536</v>
      </c>
      <c r="D84" s="112" t="n">
        <f aca="false">D81*D83</f>
        <v>527175.987231133</v>
      </c>
      <c r="E84" s="112" t="n">
        <f aca="false">E81*E83</f>
        <v>466648.033542135</v>
      </c>
      <c r="F84" s="112" t="n">
        <f aca="false">F81*F83</f>
        <v>413224.307432397</v>
      </c>
      <c r="G84" s="112" t="n">
        <f aca="false">G81*G83</f>
        <v>366051.747151283</v>
      </c>
      <c r="H84" s="112" t="n">
        <f aca="false">H81*H83</f>
        <v>312611.832173963</v>
      </c>
      <c r="I84" s="112" t="n">
        <f aca="false">I81*I83</f>
        <v>236383.70564289</v>
      </c>
      <c r="J84" s="112" t="n">
        <f aca="false">J81*J83</f>
        <v>210504.811005882</v>
      </c>
      <c r="K84" s="112" t="n">
        <f aca="false">K81*K83</f>
        <v>187518.562052068</v>
      </c>
      <c r="L84" s="112" t="n">
        <f aca="false">L81*L83</f>
        <v>167093.601231842</v>
      </c>
      <c r="M84" s="112" t="n">
        <f aca="false">M81*M83</f>
        <v>148937.57671803</v>
      </c>
      <c r="N84" s="112" t="n">
        <f aca="false">N81*N83</f>
        <v>132792.418945576</v>
      </c>
      <c r="O84" s="112" t="n">
        <f aca="false">O81*O83</f>
        <v>118430.205103171</v>
      </c>
      <c r="P84" s="112" t="n">
        <f aca="false">P81*P83</f>
        <v>105649.53653942</v>
      </c>
      <c r="Q84" s="112" t="n">
        <f aca="false">Q81*Q83</f>
        <v>94272.3638288709</v>
      </c>
      <c r="R84" s="112" t="n">
        <f aca="false">R81*R83</f>
        <v>88990.2277048675</v>
      </c>
      <c r="S84" s="112" t="n">
        <f aca="false">S81*S83</f>
        <v>79704.2909008811</v>
      </c>
      <c r="T84" s="112" t="n">
        <f aca="false">T81*T83</f>
        <v>71387.3214155718</v>
      </c>
      <c r="U84" s="112" t="n">
        <f aca="false">U81*U83</f>
        <v>63938.209615686</v>
      </c>
      <c r="V84" s="112" t="n">
        <f aca="false">V81*V83</f>
        <v>57266.3964383971</v>
      </c>
    </row>
    <row r="85" s="97" customFormat="true" ht="14.25" hidden="false" customHeight="false" outlineLevel="0" collapsed="false">
      <c r="A85" s="111" t="s">
        <v>243</v>
      </c>
      <c r="B85" s="112" t="n">
        <f aca="false">SUM($B$84:B84)</f>
        <v>-4083780.36</v>
      </c>
      <c r="C85" s="112" t="n">
        <f aca="false">SUM($B$84:C84)</f>
        <v>-3556952.96515246</v>
      </c>
      <c r="D85" s="112" t="n">
        <f aca="false">SUM($B$84:D84)</f>
        <v>-3029776.97792133</v>
      </c>
      <c r="E85" s="112" t="n">
        <f aca="false">SUM($B$84:E84)</f>
        <v>-2563128.9443792</v>
      </c>
      <c r="F85" s="112" t="n">
        <f aca="false">SUM($B$84:F84)</f>
        <v>-2149904.6369468</v>
      </c>
      <c r="G85" s="112" t="n">
        <f aca="false">SUM($B$84:G84)</f>
        <v>-1783852.88979552</v>
      </c>
      <c r="H85" s="112" t="n">
        <f aca="false">SUM($B$84:H84)</f>
        <v>-1471241.05762155</v>
      </c>
      <c r="I85" s="112" t="n">
        <f aca="false">SUM($B$84:I84)</f>
        <v>-1234857.35197866</v>
      </c>
      <c r="J85" s="112" t="n">
        <f aca="false">SUM($B$84:J84)</f>
        <v>-1024352.54097278</v>
      </c>
      <c r="K85" s="112" t="n">
        <f aca="false">SUM($B$84:K84)</f>
        <v>-836833.978920713</v>
      </c>
      <c r="L85" s="113" t="n">
        <f aca="false">SUM($B$84:L84)</f>
        <v>-669740.377688871</v>
      </c>
      <c r="M85" s="113" t="n">
        <f aca="false">SUM($B$84:M84)</f>
        <v>-520802.80097084</v>
      </c>
      <c r="N85" s="113" t="n">
        <f aca="false">SUM($B$84:N84)</f>
        <v>-388010.382025265</v>
      </c>
      <c r="O85" s="113" t="n">
        <f aca="false">SUM($B$84:O84)</f>
        <v>-269580.176922094</v>
      </c>
      <c r="P85" s="113" t="n">
        <f aca="false">SUM($B$84:P84)</f>
        <v>-163930.640382673</v>
      </c>
      <c r="Q85" s="113" t="n">
        <f aca="false">SUM($B$84:Q84)</f>
        <v>-69658.2765538026</v>
      </c>
      <c r="R85" s="113" t="n">
        <f aca="false">SUM($B$84:R84)</f>
        <v>19331.9511510649</v>
      </c>
      <c r="S85" s="113" t="n">
        <f aca="false">SUM($B$84:S84)</f>
        <v>99036.2420519461</v>
      </c>
      <c r="T85" s="113" t="n">
        <f aca="false">SUM($B$84:T84)</f>
        <v>170423.563467518</v>
      </c>
      <c r="U85" s="113" t="n">
        <f aca="false">SUM($B$84:U84)</f>
        <v>234361.773083204</v>
      </c>
      <c r="V85" s="120" t="n">
        <f aca="false">SUM($B$84:V84)</f>
        <v>291628.169521601</v>
      </c>
    </row>
    <row r="86" s="97" customFormat="true" ht="14.25" hidden="false" customHeight="false" outlineLevel="0" collapsed="false">
      <c r="A86" s="111" t="s">
        <v>244</v>
      </c>
      <c r="B86" s="133" t="n">
        <f aca="false">IF((ISERR(IRR($B$81:B81))),0,IF(IRR($B$81:B81)&lt;0,0,IRR($B$81:B81)))</f>
        <v>0</v>
      </c>
      <c r="C86" s="133" t="n">
        <f aca="false">IF((ISERR(IRR($B$81:C81))),0,IF(IRR($B$81:C81)&lt;0,0,IRR($B$81:C81)))</f>
        <v>0</v>
      </c>
      <c r="D86" s="133" t="n">
        <f aca="false">IF((ISERR(IRR($B$81:D81))),0,IF(IRR($B$81:D81)&lt;0,0,IRR($B$81:D81)))</f>
        <v>0</v>
      </c>
      <c r="E86" s="133" t="n">
        <f aca="false">IF((ISERR(IRR($B$81:E81))),0,IF(IRR($B$81:E81)&lt;0,0,IRR($B$81:E81)))</f>
        <v>0</v>
      </c>
      <c r="F86" s="133" t="n">
        <f aca="false">IF((ISERR(IRR($B$81:F81))),0,IF(IRR($B$81:F81)&lt;0,0,IRR($B$81:F81)))</f>
        <v>0.00185395539415523</v>
      </c>
      <c r="G86" s="133" t="n">
        <f aca="false">IF((ISERR(IRR($B$81:G81))),0,IF(IRR($B$81:G81)&lt;0,0,IRR($B$81:G81)))</f>
        <v>0.0843033912599991</v>
      </c>
      <c r="H86" s="133" t="n">
        <f aca="false">IF((ISERR(IRR($B$81:H81))),0,IF(IRR($B$81:H81)&lt;0,0,IRR($B$81:H81)))</f>
        <v>0.13532204777467</v>
      </c>
      <c r="I86" s="133" t="n">
        <f aca="false">IF((ISERR(IRR($B$81:I81))),0,IF(IRR($B$81:I81)&lt;0,0,IRR($B$81:I81)))</f>
        <v>0.165075557492222</v>
      </c>
      <c r="J86" s="133" t="n">
        <f aca="false">IF((ISERR(IRR($B$81:J81))),0,IF(IRR($B$81:J81)&lt;0,0,IRR($B$81:J81)))</f>
        <v>0.186390686625471</v>
      </c>
      <c r="K86" s="133" t="n">
        <f aca="false">IF((ISERR(IRR($B$81:K81))),0,IF(IRR($B$81:K81)&lt;0,0,IRR($B$81:K81)))</f>
        <v>0.201922107410429</v>
      </c>
      <c r="L86" s="134" t="n">
        <f aca="false">IF((ISERR(IRR($B$81:L81))),0,IF(IRR($B$81:L81)&lt;0,0,IRR($B$81:L81)))</f>
        <v>0.213421382050298</v>
      </c>
      <c r="M86" s="134" t="n">
        <f aca="false">IF((ISERR(IRR($B$81:M81))),0,IF(IRR($B$81:M81)&lt;0,0,IRR($B$81:M81)))</f>
        <v>0.222057018622592</v>
      </c>
      <c r="N86" s="134" t="n">
        <f aca="false">IF((ISERR(IRR($B$81:N81))),0,IF(IRR($B$81:N81)&lt;0,0,IRR($B$81:N81)))</f>
        <v>0.228622713857553</v>
      </c>
      <c r="O86" s="134" t="n">
        <f aca="false">IF((ISERR(IRR($B$81:O81))),0,IF(IRR($B$81:O81)&lt;0,0,IRR($B$81:O81)))</f>
        <v>0.233668090124115</v>
      </c>
      <c r="P86" s="134" t="n">
        <f aca="false">IF((ISERR(IRR($B$81:P81))),0,IF(IRR($B$81:P81)&lt;0,0,IRR($B$81:P81)))</f>
        <v>0.237580890040771</v>
      </c>
      <c r="Q86" s="134" t="n">
        <f aca="false">IF((ISERR(IRR($B$81:Q81))),0,IF(IRR($B$81:Q81)&lt;0,0,IRR($B$81:Q81)))</f>
        <v>0.240639382767184</v>
      </c>
      <c r="R86" s="134" t="n">
        <f aca="false">IF((ISERR(IRR($B$81:R81))),0,IF(IRR($B$81:R81)&lt;0,0,IRR($B$81:R81)))</f>
        <v>0.243181804062281</v>
      </c>
      <c r="S86" s="134" t="n">
        <f aca="false">IF((ISERR(IRR($B$81:S81))),0,IF(IRR($B$81:S81)&lt;0,0,IRR($B$81:S81)))</f>
        <v>0.245195977043171</v>
      </c>
      <c r="T86" s="134" t="n">
        <f aca="false">IF((ISERR(IRR($B$81:T81))),0,IF(IRR($B$81:T81)&lt;0,0,IRR($B$81:T81)))</f>
        <v>0.24679980334619</v>
      </c>
      <c r="U86" s="134" t="n">
        <f aca="false">IF((ISERR(IRR($B$81:U81))),0,IF(IRR($B$81:U81)&lt;0,0,IRR($B$81:U81)))</f>
        <v>0.248082486663461</v>
      </c>
      <c r="V86" s="135" t="n">
        <f aca="false">IF((ISERR(IRR($B$81:V81))),0,IF(IRR($B$81:V81)&lt;0,0,IRR($B$81:V81)))</f>
        <v>0.249112206159867</v>
      </c>
    </row>
    <row r="87" s="97" customFormat="true" ht="14.25" hidden="false" customHeight="false" outlineLevel="0" collapsed="false">
      <c r="A87" s="111" t="s">
        <v>245</v>
      </c>
      <c r="B87" s="136" t="n">
        <f aca="false">IF(AND(B82&gt;0,A82&lt;0),(B72-(B82/(B82-A82))),0)</f>
        <v>0</v>
      </c>
      <c r="C87" s="136" t="n">
        <f aca="false">IF(AND(C82&gt;0,B82&lt;0),(C72-(C82/(C82-B82))),0)</f>
        <v>0</v>
      </c>
      <c r="D87" s="136" t="n">
        <f aca="false">IF(AND(D82&gt;0,C82&lt;0),(D72-(D82/(D82-C82))),0)</f>
        <v>0</v>
      </c>
      <c r="E87" s="136" t="n">
        <f aca="false">IF(AND(E82&gt;0,D82&lt;0),(E72-(E82/(E82-D82))),0)</f>
        <v>0</v>
      </c>
      <c r="F87" s="136" t="n">
        <f aca="false">IF(AND(F82&gt;0,E82&lt;0),(F72-(F82/(F82-E82))),0)</f>
        <v>4.98205872520933</v>
      </c>
      <c r="G87" s="136" t="n">
        <f aca="false">IF(AND(G82&gt;0,F82&lt;0),(G72-(G82/(G82-F82))),0)</f>
        <v>0</v>
      </c>
      <c r="H87" s="136" t="n">
        <f aca="false">IF(AND(H82&gt;0,G82&lt;0),(H72-(H82/(H82-G82))),0)</f>
        <v>0</v>
      </c>
      <c r="I87" s="136" t="n">
        <f aca="false">IF(AND(I82&gt;0,H82&lt;0),(I72-(I82/(I82-H82))),0)</f>
        <v>0</v>
      </c>
      <c r="J87" s="136" t="n">
        <f aca="false">IF(AND(J82&gt;0,I82&lt;0),(J72-(J82/(J82-I82))),0)</f>
        <v>0</v>
      </c>
      <c r="K87" s="136" t="n">
        <f aca="false">IF(AND(K82&gt;0,J82&lt;0),(K72-(K82/(K82-J82))),0)</f>
        <v>0</v>
      </c>
      <c r="L87" s="137" t="n">
        <f aca="false">IF(AND(L82&gt;0,K82&lt;0),(L72-(L82/(L82-K82))),0)</f>
        <v>0</v>
      </c>
      <c r="M87" s="137" t="n">
        <f aca="false">IF(AND(M82&gt;0,L82&lt;0),(M72-(M82/(M82-L82))),0)</f>
        <v>0</v>
      </c>
      <c r="N87" s="137" t="n">
        <f aca="false">IF(AND(N82&gt;0,M82&lt;0),(N72-(N82/(N82-M82))),0)</f>
        <v>0</v>
      </c>
      <c r="O87" s="137" t="n">
        <f aca="false">IF(AND(O82&gt;0,N82&lt;0),(O72-(O82/(O82-N82))),0)</f>
        <v>0</v>
      </c>
      <c r="P87" s="137" t="n">
        <f aca="false">IF(AND(P82&gt;0,O82&lt;0),(P72-(P82/(P82-O82))),0)</f>
        <v>0</v>
      </c>
      <c r="Q87" s="137" t="n">
        <f aca="false">IF(AND(Q82&gt;0,P82&lt;0),(Q72-(Q82/(Q82-P82))),0)</f>
        <v>0</v>
      </c>
      <c r="R87" s="137" t="n">
        <f aca="false">IF(AND(R82&gt;0,Q82&lt;0),(R72-(R82/(R82-Q82))),0)</f>
        <v>0</v>
      </c>
      <c r="S87" s="137" t="n">
        <f aca="false">IF(AND(S82&gt;0,R82&lt;0),(S72-(S82/(S82-R82))),0)</f>
        <v>0</v>
      </c>
      <c r="T87" s="137" t="n">
        <f aca="false">IF(AND(T82&gt;0,S82&lt;0),(T72-(T82/(T82-S82))),0)</f>
        <v>0</v>
      </c>
      <c r="U87" s="137" t="n">
        <f aca="false">IF(AND(U82&gt;0,T82&lt;0),(U72-(U82/(U82-T82))),0)</f>
        <v>0</v>
      </c>
      <c r="V87" s="138" t="n">
        <f aca="false">IF(AND(V82&gt;0,U82&lt;0),(V72-(V82/(V82-U82))),0)</f>
        <v>0</v>
      </c>
    </row>
    <row r="88" s="97" customFormat="true" ht="14.25" hidden="false" customHeight="false" outlineLevel="0" collapsed="false">
      <c r="A88" s="111" t="s">
        <v>246</v>
      </c>
      <c r="B88" s="136" t="n">
        <f aca="false">IF(AND(B85&gt;0,A85&lt;0),(B72-(B85/(B85-A85))),0)</f>
        <v>0</v>
      </c>
      <c r="C88" s="136" t="n">
        <f aca="false">IF(AND(C85&gt;0,B85&lt;0),(C72-(C85/(C85-B85))),0)</f>
        <v>0</v>
      </c>
      <c r="D88" s="136" t="n">
        <f aca="false">IF(AND(D85&gt;0,C85&lt;0),(D72-(D85/(D85-C85))),0)</f>
        <v>0</v>
      </c>
      <c r="E88" s="136" t="n">
        <f aca="false">IF(AND(E85&gt;0,D85&lt;0),(E72-(E85/(E85-D85))),0)</f>
        <v>0</v>
      </c>
      <c r="F88" s="136" t="n">
        <f aca="false">IF(AND(F85&gt;0,E85&lt;0),(F72-(F85/(F85-E85))),0)</f>
        <v>0</v>
      </c>
      <c r="G88" s="136" t="n">
        <f aca="false">IF(AND(G85&gt;0,F85&lt;0),(G72-(G85/(G85-F85))),0)</f>
        <v>0</v>
      </c>
      <c r="H88" s="136" t="n">
        <f aca="false">IF(AND(H85&gt;0,G85&lt;0),(H72-(H85/(H85-G85))),0)</f>
        <v>0</v>
      </c>
      <c r="I88" s="136" t="n">
        <f aca="false">IF(AND(I85&gt;0,H85&lt;0),(I72-(I85/(I85-H85))),0)</f>
        <v>0</v>
      </c>
      <c r="J88" s="136" t="n">
        <f aca="false">IF(AND(J85&gt;0,I85&lt;0),(J72-(J85/(J85-I85))),0)</f>
        <v>0</v>
      </c>
      <c r="K88" s="136" t="n">
        <f aca="false">IF(AND(K85&gt;0,J85&lt;0),(K72-(K85/(K85-J85))),0)</f>
        <v>0</v>
      </c>
      <c r="L88" s="136" t="n">
        <f aca="false">IF(AND(L85&gt;0,K85&lt;0),(L72-(L85/(L85-K85))),0)</f>
        <v>0</v>
      </c>
      <c r="M88" s="136" t="n">
        <f aca="false">IF(AND(M85&gt;0,L85&lt;0),(M72-(M85/(M85-L85))),0)</f>
        <v>0</v>
      </c>
      <c r="N88" s="136" t="n">
        <f aca="false">IF(AND(N85&gt;0,M85&lt;0),(N72-(N85/(N85-M85))),0)</f>
        <v>0</v>
      </c>
      <c r="O88" s="136" t="n">
        <f aca="false">IF(AND(O85&gt;0,N85&lt;0),(O72-(O85/(O85-N85))),0)</f>
        <v>0</v>
      </c>
      <c r="P88" s="136" t="n">
        <f aca="false">IF(AND(P85&gt;0,O85&lt;0),(P72-(P85/(P85-O85))),0)</f>
        <v>0</v>
      </c>
      <c r="Q88" s="136" t="n">
        <f aca="false">IF(AND(Q85&gt;0,P85&lt;0),(Q72-(Q85/(Q85-P85))),0)</f>
        <v>0</v>
      </c>
      <c r="R88" s="136" t="n">
        <f aca="false">IF(AND(R85&gt;0,Q85&lt;0),(R72-(R85/(R85-Q85))),0)</f>
        <v>16.7827632128869</v>
      </c>
      <c r="S88" s="136" t="n">
        <f aca="false">IF(AND(S85&gt;0,R85&lt;0),(S72-(S85/(S85-R85))),0)</f>
        <v>0</v>
      </c>
      <c r="T88" s="136" t="n">
        <f aca="false">IF(AND(T85&gt;0,S85&lt;0),(T72-(T85/(T85-S85))),0)</f>
        <v>0</v>
      </c>
      <c r="U88" s="136" t="n">
        <f aca="false">IF(AND(U85&gt;0,T85&lt;0),(U72-(U85/(U85-T85))),0)</f>
        <v>0</v>
      </c>
      <c r="V88" s="136" t="n">
        <f aca="false">IF(AND(V85&gt;0,U85&lt;0),(V72-(V85/(V85-U85))),0)</f>
        <v>0</v>
      </c>
    </row>
    <row r="89" s="97" customFormat="true" ht="14.25" hidden="false" customHeight="false" outlineLevel="0" collapsed="false">
      <c r="A89" s="139" t="s">
        <v>247</v>
      </c>
      <c r="B89" s="140"/>
      <c r="C89" s="140"/>
      <c r="D89" s="140"/>
      <c r="E89" s="140"/>
      <c r="F89" s="140"/>
      <c r="G89" s="140"/>
      <c r="H89" s="140"/>
      <c r="I89" s="140"/>
      <c r="J89" s="140"/>
      <c r="K89" s="140"/>
      <c r="L89" s="141"/>
      <c r="M89" s="141"/>
      <c r="N89" s="141"/>
      <c r="O89" s="141"/>
      <c r="P89" s="141"/>
      <c r="Q89" s="141"/>
      <c r="R89" s="141"/>
      <c r="S89" s="141"/>
      <c r="T89" s="141"/>
      <c r="U89" s="141"/>
      <c r="V89" s="142" t="n">
        <f aca="false">(SUMIF(B84:V84,"&gt;0",B84:V84))/(-SUMIF(B84:V84,"&lt;0",B84:V84))</f>
        <v>1.07141132573584</v>
      </c>
    </row>
    <row r="90" s="51" customFormat="true" ht="15.75" hidden="false" customHeight="false" outlineLevel="0" collapsed="false">
      <c r="A90" s="55"/>
      <c r="B90" s="55"/>
      <c r="C90" s="55"/>
      <c r="D90" s="55"/>
      <c r="E90" s="55"/>
      <c r="F90" s="55"/>
      <c r="G90" s="55"/>
      <c r="H90" s="55"/>
      <c r="I90" s="55"/>
      <c r="J90" s="55"/>
      <c r="K90" s="55"/>
      <c r="L90" s="55"/>
      <c r="M90" s="55"/>
      <c r="N90" s="55"/>
      <c r="O90" s="55"/>
      <c r="P90" s="55"/>
      <c r="Q90" s="55"/>
      <c r="R90" s="55"/>
      <c r="S90" s="55"/>
      <c r="T90" s="55"/>
      <c r="U90" s="55"/>
      <c r="V90" s="55"/>
    </row>
    <row r="91" s="51" customFormat="true" ht="107.25" hidden="false" customHeight="true" outlineLevel="0" collapsed="false">
      <c r="A91" s="143" t="s">
        <v>248</v>
      </c>
      <c r="B91" s="143"/>
      <c r="C91" s="143"/>
      <c r="D91" s="143"/>
      <c r="E91" s="143"/>
      <c r="F91" s="143"/>
      <c r="G91" s="143"/>
      <c r="H91" s="143"/>
      <c r="I91" s="143"/>
      <c r="J91" s="143"/>
      <c r="K91" s="143"/>
      <c r="L91" s="55"/>
      <c r="M91" s="55"/>
      <c r="N91" s="55"/>
      <c r="O91" s="55"/>
      <c r="P91" s="55"/>
      <c r="Q91" s="55"/>
      <c r="R91" s="55"/>
      <c r="S91" s="55"/>
      <c r="T91" s="55"/>
      <c r="U91" s="55"/>
      <c r="V91" s="55"/>
    </row>
    <row r="92" s="45" customFormat="true" ht="15.75" hidden="false" customHeight="true" outlineLevel="0" collapsed="false">
      <c r="A92" s="144"/>
      <c r="B92" s="144"/>
      <c r="C92" s="144"/>
      <c r="D92" s="144"/>
      <c r="E92" s="144"/>
      <c r="F92" s="144"/>
      <c r="G92" s="144"/>
      <c r="H92" s="144"/>
      <c r="I92" s="144"/>
      <c r="J92" s="144"/>
      <c r="K92" s="144"/>
      <c r="L92" s="144"/>
      <c r="M92" s="144"/>
      <c r="N92" s="144"/>
      <c r="O92" s="144"/>
      <c r="P92" s="144"/>
      <c r="Q92" s="144"/>
      <c r="R92" s="144"/>
      <c r="S92" s="144"/>
      <c r="T92" s="144"/>
      <c r="U92" s="144"/>
      <c r="V92" s="144"/>
    </row>
  </sheetData>
  <mergeCells count="18">
    <mergeCell ref="B1:D1"/>
    <mergeCell ref="B2:D2"/>
    <mergeCell ref="B3:D3"/>
    <mergeCell ref="A5:D5"/>
    <mergeCell ref="A7:D7"/>
    <mergeCell ref="A9:D9"/>
    <mergeCell ref="A10:D10"/>
    <mergeCell ref="A12:D12"/>
    <mergeCell ref="A13:D13"/>
    <mergeCell ref="A15:D15"/>
    <mergeCell ref="A16:D16"/>
    <mergeCell ref="A18:G18"/>
    <mergeCell ref="D22:F22"/>
    <mergeCell ref="D23:F23"/>
    <mergeCell ref="D24:F24"/>
    <mergeCell ref="D25:F26"/>
    <mergeCell ref="G25:G26"/>
    <mergeCell ref="A91:K91"/>
  </mergeCells>
  <printOptions headings="false" gridLines="true" gridLinesSet="true" horizontalCentered="false" verticalCentered="false"/>
  <pageMargins left="0.7875" right="0.7875"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J52"/>
  <sheetViews>
    <sheetView showFormulas="false" showGridLines="true" showRowColHeaders="true" showZeros="true" rightToLeft="false" tabSelected="false" showOutlineSymbols="true" defaultGridColor="true" view="normal" topLeftCell="A13" colorId="64" zoomScale="75" zoomScaleNormal="75" zoomScalePageLayoutView="100" workbookViewId="0">
      <selection pane="topLeft" activeCell="H49" activeCellId="0" sqref="H49"/>
    </sheetView>
  </sheetViews>
  <sheetFormatPr defaultColWidth="8.71484375" defaultRowHeight="15.75" zeroHeight="false" outlineLevelRow="0" outlineLevelCol="0"/>
  <cols>
    <col collapsed="false" customWidth="true" hidden="false" outlineLevel="0" max="1" min="1" style="2" width="8"/>
    <col collapsed="false" customWidth="true" hidden="false" outlineLevel="0" max="2" min="2" style="2" width="31.57"/>
    <col collapsed="false" customWidth="true" hidden="false" outlineLevel="0" max="6" min="3" style="2" width="13.86"/>
    <col collapsed="false" customWidth="true" hidden="false" outlineLevel="0" max="7" min="7" style="2" width="13"/>
    <col collapsed="false" customWidth="true" hidden="false" outlineLevel="0" max="8" min="8" style="2" width="17.15"/>
    <col collapsed="false" customWidth="true" hidden="false" outlineLevel="0" max="9" min="9" style="2" width="29.29"/>
    <col collapsed="false" customWidth="true" hidden="false" outlineLevel="0" max="10" min="10" style="2" width="29.42"/>
    <col collapsed="false" customWidth="true" hidden="false" outlineLevel="0" max="1025" min="11" style="4" width="8.42"/>
  </cols>
  <sheetData>
    <row r="1" s="3" customFormat="true" ht="15.75" hidden="false" customHeight="true" outlineLevel="0" collapsed="false">
      <c r="F1" s="19" t="s">
        <v>0</v>
      </c>
      <c r="G1" s="19"/>
      <c r="H1" s="19"/>
      <c r="I1" s="19"/>
      <c r="J1" s="19"/>
    </row>
    <row r="2" s="3" customFormat="true" ht="15.75" hidden="false" customHeight="true" outlineLevel="0" collapsed="false">
      <c r="F2" s="19" t="s">
        <v>1</v>
      </c>
      <c r="G2" s="19"/>
      <c r="H2" s="19"/>
      <c r="I2" s="19"/>
      <c r="J2" s="19"/>
    </row>
    <row r="3" s="3" customFormat="true" ht="15.75" hidden="false" customHeight="true" outlineLevel="0" collapsed="false">
      <c r="F3" s="19" t="s">
        <v>2</v>
      </c>
      <c r="G3" s="19"/>
      <c r="H3" s="19"/>
      <c r="I3" s="19"/>
      <c r="J3" s="19"/>
    </row>
    <row r="4" s="3" customFormat="true" ht="15.75" hidden="false" customHeight="true" outlineLevel="0" collapsed="false"/>
    <row r="5" s="3" customFormat="true" ht="15.75" hidden="false" customHeight="true" outlineLevel="0" collapsed="false">
      <c r="A5" s="20" t="str">
        <f aca="false">'1. паспорт местоположение'!A5:C5</f>
        <v>Год раскрытия информации: 2024  год</v>
      </c>
      <c r="B5" s="20"/>
      <c r="C5" s="20"/>
      <c r="D5" s="20"/>
      <c r="E5" s="20"/>
      <c r="F5" s="20"/>
      <c r="G5" s="20"/>
      <c r="H5" s="20"/>
      <c r="I5" s="20"/>
      <c r="J5" s="20"/>
    </row>
    <row r="6" s="3" customFormat="true" ht="15.75" hidden="false" customHeight="true" outlineLevel="0" collapsed="false"/>
    <row r="7" s="3" customFormat="true" ht="18.75" hidden="false" customHeight="true" outlineLevel="0" collapsed="false">
      <c r="A7" s="7" t="s">
        <v>4</v>
      </c>
      <c r="B7" s="7"/>
      <c r="C7" s="7"/>
      <c r="D7" s="7"/>
      <c r="E7" s="7"/>
      <c r="F7" s="7"/>
      <c r="G7" s="7"/>
      <c r="H7" s="7"/>
      <c r="I7" s="7"/>
      <c r="J7" s="7"/>
    </row>
    <row r="8" s="3" customFormat="true" ht="15.75" hidden="false" customHeight="true" outlineLevel="0" collapsed="false"/>
    <row r="9" s="3" customFormat="true" ht="15.75" hidden="false" customHeight="true" outlineLevel="0" collapsed="false">
      <c r="A9" s="8" t="s">
        <v>5</v>
      </c>
      <c r="B9" s="8"/>
      <c r="C9" s="8"/>
      <c r="D9" s="8"/>
      <c r="E9" s="8"/>
      <c r="F9" s="8"/>
      <c r="G9" s="8"/>
      <c r="H9" s="8"/>
      <c r="I9" s="8"/>
      <c r="J9" s="8"/>
    </row>
    <row r="10" s="3" customFormat="true" ht="15.75" hidden="false" customHeight="true" outlineLevel="0" collapsed="false">
      <c r="A10" s="9" t="s">
        <v>6</v>
      </c>
      <c r="B10" s="9"/>
      <c r="C10" s="9"/>
      <c r="D10" s="9"/>
      <c r="E10" s="9"/>
      <c r="F10" s="9"/>
      <c r="G10" s="9"/>
      <c r="H10" s="9"/>
      <c r="I10" s="9"/>
      <c r="J10" s="9"/>
    </row>
    <row r="11" s="3" customFormat="true" ht="15.75" hidden="false" customHeight="true" outlineLevel="0" collapsed="false"/>
    <row r="12" s="3" customFormat="true" ht="15.75" hidden="false" customHeight="true" outlineLevel="0" collapsed="false">
      <c r="A12" s="8" t="str">
        <f aca="false">'1. паспорт местоположение'!A12:C12</f>
        <v>L_0200000051</v>
      </c>
      <c r="B12" s="8"/>
      <c r="C12" s="8"/>
      <c r="D12" s="8"/>
      <c r="E12" s="8"/>
      <c r="F12" s="8"/>
      <c r="G12" s="8"/>
      <c r="H12" s="8"/>
      <c r="I12" s="8"/>
      <c r="J12" s="8"/>
    </row>
    <row r="13" s="3" customFormat="true" ht="15.75" hidden="false" customHeight="true" outlineLevel="0" collapsed="false">
      <c r="A13" s="9" t="s">
        <v>8</v>
      </c>
      <c r="B13" s="9"/>
      <c r="C13" s="9"/>
      <c r="D13" s="9"/>
      <c r="E13" s="9"/>
      <c r="F13" s="9"/>
      <c r="G13" s="9"/>
      <c r="H13" s="9"/>
      <c r="I13" s="9"/>
      <c r="J13" s="9"/>
    </row>
    <row r="14" s="3" customFormat="true" ht="15.75" hidden="false" customHeight="true" outlineLevel="0" collapsed="false"/>
    <row r="15" s="3" customFormat="true" ht="15.75" hidden="false" customHeight="true" outlineLevel="0" collapsed="false">
      <c r="A15" s="8" t="str">
        <f aca="false">'1. паспорт местоположение'!A15:C15</f>
        <v>«Реконструкция ВЛ-0,4кВ от ТП-051 ул. Каскадная, ул. Орская г. Ростов-на-Дону»</v>
      </c>
      <c r="B15" s="8"/>
      <c r="C15" s="8"/>
      <c r="D15" s="8"/>
      <c r="E15" s="8"/>
      <c r="F15" s="8"/>
      <c r="G15" s="8"/>
      <c r="H15" s="8"/>
      <c r="I15" s="8"/>
      <c r="J15" s="8"/>
    </row>
    <row r="16" s="3" customFormat="true" ht="15.75" hidden="false" customHeight="true" outlineLevel="0" collapsed="false">
      <c r="A16" s="9" t="s">
        <v>10</v>
      </c>
      <c r="B16" s="9"/>
      <c r="C16" s="9"/>
      <c r="D16" s="9"/>
      <c r="E16" s="9"/>
      <c r="F16" s="9"/>
      <c r="G16" s="9"/>
      <c r="H16" s="9"/>
      <c r="I16" s="9"/>
      <c r="J16" s="9"/>
    </row>
    <row r="17" s="3" customFormat="true" ht="15.75" hidden="false" customHeight="true" outlineLevel="0" collapsed="false"/>
    <row r="18" s="3" customFormat="true" ht="18.75" hidden="false" customHeight="true" outlineLevel="0" collapsed="false">
      <c r="A18" s="40" t="s">
        <v>249</v>
      </c>
      <c r="B18" s="40"/>
      <c r="C18" s="40"/>
      <c r="D18" s="40"/>
      <c r="E18" s="40"/>
      <c r="F18" s="40"/>
      <c r="G18" s="40"/>
      <c r="H18" s="40"/>
      <c r="I18" s="40"/>
      <c r="J18" s="40"/>
    </row>
    <row r="19" s="3" customFormat="true" ht="15.75" hidden="false" customHeight="true" outlineLevel="0" collapsed="false">
      <c r="A19" s="23" t="s">
        <v>250</v>
      </c>
      <c r="B19" s="145" t="s">
        <v>251</v>
      </c>
      <c r="C19" s="145" t="s">
        <v>252</v>
      </c>
      <c r="D19" s="145"/>
      <c r="E19" s="145"/>
      <c r="F19" s="145"/>
      <c r="G19" s="23" t="s">
        <v>253</v>
      </c>
      <c r="H19" s="145" t="s">
        <v>254</v>
      </c>
      <c r="I19" s="23" t="s">
        <v>255</v>
      </c>
      <c r="J19" s="23" t="s">
        <v>256</v>
      </c>
    </row>
    <row r="20" s="3" customFormat="true" ht="30.75" hidden="false" customHeight="true" outlineLevel="0" collapsed="false">
      <c r="A20" s="23"/>
      <c r="B20" s="145"/>
      <c r="C20" s="145" t="s">
        <v>257</v>
      </c>
      <c r="D20" s="145"/>
      <c r="E20" s="145" t="s">
        <v>258</v>
      </c>
      <c r="F20" s="145"/>
      <c r="G20" s="23"/>
      <c r="H20" s="145"/>
      <c r="I20" s="23"/>
      <c r="J20" s="23"/>
    </row>
    <row r="21" s="3" customFormat="true" ht="30.75" hidden="false" customHeight="true" outlineLevel="0" collapsed="false">
      <c r="A21" s="23"/>
      <c r="B21" s="145"/>
      <c r="C21" s="23" t="s">
        <v>259</v>
      </c>
      <c r="D21" s="145" t="s">
        <v>260</v>
      </c>
      <c r="E21" s="23" t="s">
        <v>259</v>
      </c>
      <c r="F21" s="145" t="s">
        <v>260</v>
      </c>
      <c r="G21" s="23"/>
      <c r="H21" s="145"/>
      <c r="I21" s="23"/>
      <c r="J21" s="23"/>
    </row>
    <row r="22" s="14" customFormat="true" ht="15.75" hidden="false" customHeight="true" outlineLevel="0" collapsed="false">
      <c r="A22" s="24" t="n">
        <v>1</v>
      </c>
      <c r="B22" s="146" t="n">
        <v>2</v>
      </c>
      <c r="C22" s="24" t="n">
        <v>3</v>
      </c>
      <c r="D22" s="146" t="n">
        <v>4</v>
      </c>
      <c r="E22" s="24" t="n">
        <v>5</v>
      </c>
      <c r="F22" s="146" t="n">
        <v>6</v>
      </c>
      <c r="G22" s="24" t="n">
        <v>7</v>
      </c>
      <c r="H22" s="146" t="n">
        <v>8</v>
      </c>
      <c r="I22" s="24" t="n">
        <v>9</v>
      </c>
      <c r="J22" s="24" t="n">
        <v>10</v>
      </c>
    </row>
    <row r="23" s="150" customFormat="true" ht="30.75" hidden="false" customHeight="true" outlineLevel="0" collapsed="false">
      <c r="A23" s="147" t="n">
        <v>1</v>
      </c>
      <c r="B23" s="148" t="s">
        <v>261</v>
      </c>
      <c r="C23" s="149" t="n">
        <v>2024</v>
      </c>
      <c r="D23" s="149" t="n">
        <v>2026</v>
      </c>
      <c r="E23" s="149" t="n">
        <v>2024</v>
      </c>
      <c r="F23" s="149" t="n">
        <v>2026</v>
      </c>
      <c r="G23" s="12" t="s">
        <v>35</v>
      </c>
      <c r="H23" s="12" t="s">
        <v>35</v>
      </c>
      <c r="I23" s="12" t="s">
        <v>35</v>
      </c>
      <c r="J23" s="12" t="s">
        <v>35</v>
      </c>
    </row>
    <row r="24" s="150" customFormat="true" ht="15.75" hidden="false" customHeight="true" outlineLevel="0" collapsed="false">
      <c r="A24" s="151" t="s">
        <v>262</v>
      </c>
      <c r="B24" s="148" t="s">
        <v>263</v>
      </c>
      <c r="C24" s="152" t="s">
        <v>35</v>
      </c>
      <c r="D24" s="152" t="s">
        <v>35</v>
      </c>
      <c r="E24" s="12" t="s">
        <v>35</v>
      </c>
      <c r="F24" s="12" t="s">
        <v>35</v>
      </c>
      <c r="G24" s="12" t="s">
        <v>35</v>
      </c>
      <c r="H24" s="12" t="s">
        <v>35</v>
      </c>
      <c r="I24" s="12" t="s">
        <v>35</v>
      </c>
      <c r="J24" s="12" t="s">
        <v>35</v>
      </c>
    </row>
    <row r="25" s="150" customFormat="true" ht="30.75" hidden="false" customHeight="true" outlineLevel="0" collapsed="false">
      <c r="A25" s="151" t="s">
        <v>264</v>
      </c>
      <c r="B25" s="148" t="s">
        <v>265</v>
      </c>
      <c r="C25" s="149" t="s">
        <v>35</v>
      </c>
      <c r="D25" s="149" t="s">
        <v>35</v>
      </c>
      <c r="E25" s="12" t="s">
        <v>35</v>
      </c>
      <c r="F25" s="12" t="s">
        <v>35</v>
      </c>
      <c r="G25" s="12" t="s">
        <v>35</v>
      </c>
      <c r="H25" s="12" t="s">
        <v>35</v>
      </c>
      <c r="I25" s="12" t="s">
        <v>35</v>
      </c>
      <c r="J25" s="12" t="s">
        <v>35</v>
      </c>
    </row>
    <row r="26" s="150" customFormat="true" ht="60.75" hidden="false" customHeight="true" outlineLevel="0" collapsed="false">
      <c r="A26" s="151" t="s">
        <v>266</v>
      </c>
      <c r="B26" s="148" t="s">
        <v>267</v>
      </c>
      <c r="C26" s="149" t="s">
        <v>35</v>
      </c>
      <c r="D26" s="149" t="s">
        <v>35</v>
      </c>
      <c r="E26" s="12" t="s">
        <v>35</v>
      </c>
      <c r="F26" s="12" t="s">
        <v>35</v>
      </c>
      <c r="G26" s="12" t="s">
        <v>35</v>
      </c>
      <c r="H26" s="12" t="s">
        <v>35</v>
      </c>
      <c r="I26" s="12" t="s">
        <v>35</v>
      </c>
      <c r="J26" s="12" t="s">
        <v>35</v>
      </c>
    </row>
    <row r="27" s="150" customFormat="true" ht="30.75" hidden="false" customHeight="true" outlineLevel="0" collapsed="false">
      <c r="A27" s="151" t="s">
        <v>268</v>
      </c>
      <c r="B27" s="148" t="s">
        <v>269</v>
      </c>
      <c r="C27" s="149" t="s">
        <v>35</v>
      </c>
      <c r="D27" s="149" t="s">
        <v>35</v>
      </c>
      <c r="E27" s="12" t="s">
        <v>35</v>
      </c>
      <c r="F27" s="12" t="s">
        <v>35</v>
      </c>
      <c r="G27" s="12" t="s">
        <v>35</v>
      </c>
      <c r="H27" s="12" t="s">
        <v>35</v>
      </c>
      <c r="I27" s="12" t="s">
        <v>35</v>
      </c>
      <c r="J27" s="12" t="s">
        <v>35</v>
      </c>
    </row>
    <row r="28" s="150" customFormat="true" ht="60.75" hidden="false" customHeight="true" outlineLevel="0" collapsed="false">
      <c r="A28" s="151" t="s">
        <v>270</v>
      </c>
      <c r="B28" s="148" t="s">
        <v>271</v>
      </c>
      <c r="C28" s="149" t="s">
        <v>35</v>
      </c>
      <c r="D28" s="149" t="s">
        <v>35</v>
      </c>
      <c r="E28" s="12" t="s">
        <v>35</v>
      </c>
      <c r="F28" s="12" t="s">
        <v>35</v>
      </c>
      <c r="G28" s="12" t="s">
        <v>35</v>
      </c>
      <c r="H28" s="12" t="s">
        <v>35</v>
      </c>
      <c r="I28" s="12" t="s">
        <v>35</v>
      </c>
      <c r="J28" s="12" t="s">
        <v>35</v>
      </c>
    </row>
    <row r="29" s="150" customFormat="true" ht="45.75" hidden="false" customHeight="true" outlineLevel="0" collapsed="false">
      <c r="A29" s="151" t="s">
        <v>272</v>
      </c>
      <c r="B29" s="148" t="s">
        <v>273</v>
      </c>
      <c r="C29" s="149" t="n">
        <v>2024</v>
      </c>
      <c r="D29" s="149" t="n">
        <v>2026</v>
      </c>
      <c r="E29" s="149" t="n">
        <v>2024</v>
      </c>
      <c r="F29" s="149" t="n">
        <v>2026</v>
      </c>
      <c r="G29" s="12" t="s">
        <v>35</v>
      </c>
      <c r="H29" s="12" t="s">
        <v>35</v>
      </c>
      <c r="I29" s="12" t="s">
        <v>35</v>
      </c>
      <c r="J29" s="12" t="s">
        <v>35</v>
      </c>
    </row>
    <row r="30" s="150" customFormat="true" ht="30.75" hidden="false" customHeight="true" outlineLevel="0" collapsed="false">
      <c r="A30" s="151" t="s">
        <v>274</v>
      </c>
      <c r="B30" s="148" t="s">
        <v>275</v>
      </c>
      <c r="C30" s="149" t="n">
        <v>2024</v>
      </c>
      <c r="D30" s="149" t="n">
        <v>2026</v>
      </c>
      <c r="E30" s="149" t="n">
        <v>2024</v>
      </c>
      <c r="F30" s="149" t="n">
        <v>2026</v>
      </c>
      <c r="G30" s="12" t="s">
        <v>35</v>
      </c>
      <c r="H30" s="12" t="s">
        <v>35</v>
      </c>
      <c r="I30" s="12" t="s">
        <v>35</v>
      </c>
      <c r="J30" s="12" t="s">
        <v>35</v>
      </c>
    </row>
    <row r="31" s="150" customFormat="true" ht="45.75" hidden="false" customHeight="true" outlineLevel="0" collapsed="false">
      <c r="A31" s="151" t="s">
        <v>276</v>
      </c>
      <c r="B31" s="148" t="s">
        <v>277</v>
      </c>
      <c r="C31" s="153" t="s">
        <v>35</v>
      </c>
      <c r="D31" s="153" t="s">
        <v>35</v>
      </c>
      <c r="E31" s="12" t="s">
        <v>35</v>
      </c>
      <c r="F31" s="12" t="s">
        <v>35</v>
      </c>
      <c r="G31" s="12" t="s">
        <v>35</v>
      </c>
      <c r="H31" s="12" t="s">
        <v>35</v>
      </c>
      <c r="I31" s="12" t="s">
        <v>35</v>
      </c>
      <c r="J31" s="12" t="s">
        <v>35</v>
      </c>
    </row>
    <row r="32" s="150" customFormat="true" ht="60.75" hidden="false" customHeight="true" outlineLevel="0" collapsed="false">
      <c r="A32" s="151" t="s">
        <v>278</v>
      </c>
      <c r="B32" s="148" t="s">
        <v>279</v>
      </c>
      <c r="C32" s="153" t="s">
        <v>280</v>
      </c>
      <c r="D32" s="153" t="s">
        <v>280</v>
      </c>
      <c r="E32" s="12" t="s">
        <v>35</v>
      </c>
      <c r="F32" s="12" t="s">
        <v>35</v>
      </c>
      <c r="G32" s="12" t="s">
        <v>35</v>
      </c>
      <c r="H32" s="12" t="s">
        <v>35</v>
      </c>
      <c r="I32" s="12" t="s">
        <v>35</v>
      </c>
      <c r="J32" s="12" t="s">
        <v>35</v>
      </c>
    </row>
    <row r="33" s="150" customFormat="true" ht="30.75" hidden="false" customHeight="true" outlineLevel="0" collapsed="false">
      <c r="A33" s="151" t="s">
        <v>281</v>
      </c>
      <c r="B33" s="148" t="s">
        <v>282</v>
      </c>
      <c r="C33" s="149" t="n">
        <v>2024</v>
      </c>
      <c r="D33" s="149" t="n">
        <v>2026</v>
      </c>
      <c r="E33" s="149" t="n">
        <v>2024</v>
      </c>
      <c r="F33" s="149" t="n">
        <v>2026</v>
      </c>
      <c r="G33" s="12" t="s">
        <v>35</v>
      </c>
      <c r="H33" s="12" t="s">
        <v>35</v>
      </c>
      <c r="I33" s="12" t="s">
        <v>35</v>
      </c>
      <c r="J33" s="12" t="s">
        <v>35</v>
      </c>
    </row>
    <row r="34" s="150" customFormat="true" ht="30.75" hidden="false" customHeight="true" outlineLevel="0" collapsed="false">
      <c r="A34" s="151" t="s">
        <v>283</v>
      </c>
      <c r="B34" s="148" t="s">
        <v>284</v>
      </c>
      <c r="C34" s="149" t="s">
        <v>35</v>
      </c>
      <c r="D34" s="149" t="s">
        <v>35</v>
      </c>
      <c r="E34" s="12" t="s">
        <v>35</v>
      </c>
      <c r="F34" s="12" t="s">
        <v>35</v>
      </c>
      <c r="G34" s="12" t="s">
        <v>35</v>
      </c>
      <c r="H34" s="12" t="s">
        <v>35</v>
      </c>
      <c r="I34" s="12" t="s">
        <v>35</v>
      </c>
      <c r="J34" s="12" t="s">
        <v>35</v>
      </c>
    </row>
    <row r="35" s="150" customFormat="true" ht="30.75" hidden="false" customHeight="true" outlineLevel="0" collapsed="false">
      <c r="A35" s="151" t="s">
        <v>285</v>
      </c>
      <c r="B35" s="148" t="s">
        <v>286</v>
      </c>
      <c r="C35" s="149" t="s">
        <v>35</v>
      </c>
      <c r="D35" s="149" t="s">
        <v>35</v>
      </c>
      <c r="E35" s="12" t="s">
        <v>35</v>
      </c>
      <c r="F35" s="12" t="s">
        <v>35</v>
      </c>
      <c r="G35" s="12" t="s">
        <v>35</v>
      </c>
      <c r="H35" s="12" t="s">
        <v>35</v>
      </c>
      <c r="I35" s="12" t="s">
        <v>35</v>
      </c>
      <c r="J35" s="12" t="s">
        <v>35</v>
      </c>
    </row>
    <row r="36" s="150" customFormat="true" ht="15.75" hidden="false" customHeight="true" outlineLevel="0" collapsed="false">
      <c r="A36" s="147" t="n">
        <v>2</v>
      </c>
      <c r="B36" s="148" t="s">
        <v>287</v>
      </c>
      <c r="C36" s="149" t="s">
        <v>35</v>
      </c>
      <c r="D36" s="149" t="s">
        <v>35</v>
      </c>
      <c r="E36" s="12" t="s">
        <v>35</v>
      </c>
      <c r="F36" s="12" t="s">
        <v>35</v>
      </c>
      <c r="G36" s="12" t="s">
        <v>35</v>
      </c>
      <c r="H36" s="12" t="s">
        <v>35</v>
      </c>
      <c r="I36" s="12" t="s">
        <v>35</v>
      </c>
      <c r="J36" s="12" t="s">
        <v>35</v>
      </c>
    </row>
    <row r="37" s="150" customFormat="true" ht="75.75" hidden="false" customHeight="true" outlineLevel="0" collapsed="false">
      <c r="A37" s="151" t="s">
        <v>288</v>
      </c>
      <c r="B37" s="148" t="s">
        <v>289</v>
      </c>
      <c r="C37" s="149" t="s">
        <v>35</v>
      </c>
      <c r="D37" s="149" t="s">
        <v>35</v>
      </c>
      <c r="E37" s="12" t="s">
        <v>35</v>
      </c>
      <c r="F37" s="12" t="s">
        <v>35</v>
      </c>
      <c r="G37" s="12" t="s">
        <v>35</v>
      </c>
      <c r="H37" s="12" t="s">
        <v>35</v>
      </c>
      <c r="I37" s="12" t="s">
        <v>35</v>
      </c>
      <c r="J37" s="12" t="s">
        <v>35</v>
      </c>
    </row>
    <row r="38" s="150" customFormat="true" ht="31.5" hidden="false" customHeight="true" outlineLevel="0" collapsed="false">
      <c r="A38" s="151" t="s">
        <v>290</v>
      </c>
      <c r="B38" s="148" t="s">
        <v>291</v>
      </c>
      <c r="C38" s="149" t="n">
        <v>2024</v>
      </c>
      <c r="D38" s="149" t="n">
        <v>2026</v>
      </c>
      <c r="E38" s="149" t="n">
        <v>2024</v>
      </c>
      <c r="F38" s="149" t="n">
        <v>2026</v>
      </c>
      <c r="G38" s="12" t="s">
        <v>35</v>
      </c>
      <c r="H38" s="12" t="s">
        <v>35</v>
      </c>
      <c r="I38" s="12" t="s">
        <v>35</v>
      </c>
      <c r="J38" s="12" t="s">
        <v>35</v>
      </c>
    </row>
    <row r="39" s="150" customFormat="true" ht="45.75" hidden="false" customHeight="true" outlineLevel="0" collapsed="false">
      <c r="A39" s="147" t="n">
        <v>3</v>
      </c>
      <c r="B39" s="148" t="s">
        <v>292</v>
      </c>
      <c r="C39" s="149" t="n">
        <v>2024</v>
      </c>
      <c r="D39" s="149" t="n">
        <v>2026</v>
      </c>
      <c r="E39" s="149" t="n">
        <v>2024</v>
      </c>
      <c r="F39" s="149" t="n">
        <v>2026</v>
      </c>
      <c r="G39" s="12" t="s">
        <v>35</v>
      </c>
      <c r="H39" s="12" t="s">
        <v>35</v>
      </c>
      <c r="I39" s="12" t="s">
        <v>35</v>
      </c>
      <c r="J39" s="12" t="s">
        <v>35</v>
      </c>
    </row>
    <row r="40" s="150" customFormat="true" ht="42.75" hidden="false" customHeight="true" outlineLevel="0" collapsed="false">
      <c r="A40" s="151" t="s">
        <v>293</v>
      </c>
      <c r="B40" s="148" t="s">
        <v>294</v>
      </c>
      <c r="C40" s="149" t="n">
        <v>2024</v>
      </c>
      <c r="D40" s="149" t="n">
        <v>2026</v>
      </c>
      <c r="E40" s="149" t="n">
        <v>2024</v>
      </c>
      <c r="F40" s="149" t="n">
        <v>2026</v>
      </c>
      <c r="G40" s="12" t="s">
        <v>35</v>
      </c>
      <c r="H40" s="12" t="s">
        <v>35</v>
      </c>
      <c r="I40" s="12" t="s">
        <v>35</v>
      </c>
      <c r="J40" s="12" t="s">
        <v>35</v>
      </c>
    </row>
    <row r="41" s="150" customFormat="true" ht="30.75" hidden="false" customHeight="true" outlineLevel="0" collapsed="false">
      <c r="A41" s="151" t="s">
        <v>295</v>
      </c>
      <c r="B41" s="148" t="s">
        <v>296</v>
      </c>
      <c r="C41" s="153" t="s">
        <v>35</v>
      </c>
      <c r="D41" s="153" t="s">
        <v>35</v>
      </c>
      <c r="E41" s="12" t="s">
        <v>35</v>
      </c>
      <c r="F41" s="12" t="s">
        <v>35</v>
      </c>
      <c r="G41" s="12" t="s">
        <v>35</v>
      </c>
      <c r="H41" s="12" t="s">
        <v>35</v>
      </c>
      <c r="I41" s="12" t="s">
        <v>35</v>
      </c>
      <c r="J41" s="12" t="s">
        <v>35</v>
      </c>
    </row>
    <row r="42" s="150" customFormat="true" ht="30.75" hidden="false" customHeight="true" outlineLevel="0" collapsed="false">
      <c r="A42" s="151" t="s">
        <v>297</v>
      </c>
      <c r="B42" s="148" t="s">
        <v>298</v>
      </c>
      <c r="C42" s="149" t="n">
        <v>2024</v>
      </c>
      <c r="D42" s="149" t="n">
        <v>2026</v>
      </c>
      <c r="E42" s="149" t="n">
        <v>2024</v>
      </c>
      <c r="F42" s="149" t="n">
        <v>2026</v>
      </c>
      <c r="G42" s="12" t="s">
        <v>35</v>
      </c>
      <c r="H42" s="12" t="s">
        <v>35</v>
      </c>
      <c r="I42" s="12" t="s">
        <v>35</v>
      </c>
      <c r="J42" s="12" t="s">
        <v>35</v>
      </c>
    </row>
    <row r="43" s="150" customFormat="true" ht="75.75" hidden="false" customHeight="true" outlineLevel="0" collapsed="false">
      <c r="A43" s="151" t="s">
        <v>299</v>
      </c>
      <c r="B43" s="148" t="s">
        <v>300</v>
      </c>
      <c r="C43" s="149" t="s">
        <v>35</v>
      </c>
      <c r="D43" s="149" t="s">
        <v>35</v>
      </c>
      <c r="E43" s="12" t="s">
        <v>35</v>
      </c>
      <c r="F43" s="12" t="s">
        <v>35</v>
      </c>
      <c r="G43" s="12" t="s">
        <v>35</v>
      </c>
      <c r="H43" s="12" t="s">
        <v>35</v>
      </c>
      <c r="I43" s="12" t="s">
        <v>35</v>
      </c>
      <c r="J43" s="12" t="s">
        <v>35</v>
      </c>
    </row>
    <row r="44" s="150" customFormat="true" ht="105.75" hidden="false" customHeight="true" outlineLevel="0" collapsed="false">
      <c r="A44" s="151" t="s">
        <v>301</v>
      </c>
      <c r="B44" s="148" t="s">
        <v>302</v>
      </c>
      <c r="C44" s="149" t="s">
        <v>35</v>
      </c>
      <c r="D44" s="149" t="s">
        <v>35</v>
      </c>
      <c r="E44" s="12" t="s">
        <v>35</v>
      </c>
      <c r="F44" s="12" t="s">
        <v>35</v>
      </c>
      <c r="G44" s="12" t="s">
        <v>35</v>
      </c>
      <c r="H44" s="12" t="s">
        <v>35</v>
      </c>
      <c r="I44" s="12" t="s">
        <v>35</v>
      </c>
      <c r="J44" s="12" t="s">
        <v>35</v>
      </c>
    </row>
    <row r="45" s="150" customFormat="true" ht="15.75" hidden="false" customHeight="true" outlineLevel="0" collapsed="false">
      <c r="A45" s="151" t="s">
        <v>303</v>
      </c>
      <c r="B45" s="148" t="s">
        <v>304</v>
      </c>
      <c r="C45" s="149" t="s">
        <v>35</v>
      </c>
      <c r="D45" s="149" t="s">
        <v>35</v>
      </c>
      <c r="E45" s="12" t="s">
        <v>35</v>
      </c>
      <c r="F45" s="12" t="s">
        <v>35</v>
      </c>
      <c r="G45" s="12" t="s">
        <v>35</v>
      </c>
      <c r="H45" s="12" t="s">
        <v>35</v>
      </c>
      <c r="I45" s="12" t="s">
        <v>35</v>
      </c>
      <c r="J45" s="12" t="s">
        <v>35</v>
      </c>
    </row>
    <row r="46" s="150" customFormat="true" ht="30.75" hidden="false" customHeight="true" outlineLevel="0" collapsed="false">
      <c r="A46" s="147" t="n">
        <v>4</v>
      </c>
      <c r="B46" s="148" t="s">
        <v>305</v>
      </c>
      <c r="C46" s="149" t="s">
        <v>35</v>
      </c>
      <c r="D46" s="149" t="s">
        <v>35</v>
      </c>
      <c r="E46" s="12" t="s">
        <v>35</v>
      </c>
      <c r="F46" s="12" t="s">
        <v>35</v>
      </c>
      <c r="G46" s="12" t="s">
        <v>35</v>
      </c>
      <c r="H46" s="12" t="s">
        <v>35</v>
      </c>
      <c r="I46" s="12" t="s">
        <v>35</v>
      </c>
      <c r="J46" s="12" t="s">
        <v>35</v>
      </c>
    </row>
    <row r="47" s="150" customFormat="true" ht="30.75" hidden="false" customHeight="true" outlineLevel="0" collapsed="false">
      <c r="A47" s="151" t="s">
        <v>306</v>
      </c>
      <c r="B47" s="148" t="s">
        <v>307</v>
      </c>
      <c r="C47" s="149" t="s">
        <v>35</v>
      </c>
      <c r="D47" s="149" t="s">
        <v>35</v>
      </c>
      <c r="E47" s="12" t="s">
        <v>35</v>
      </c>
      <c r="F47" s="12" t="s">
        <v>35</v>
      </c>
      <c r="G47" s="12" t="s">
        <v>35</v>
      </c>
      <c r="H47" s="12" t="s">
        <v>35</v>
      </c>
      <c r="I47" s="12" t="s">
        <v>35</v>
      </c>
      <c r="J47" s="12" t="s">
        <v>35</v>
      </c>
    </row>
    <row r="48" s="150" customFormat="true" ht="91.5" hidden="false" customHeight="true" outlineLevel="0" collapsed="false">
      <c r="A48" s="151" t="s">
        <v>308</v>
      </c>
      <c r="B48" s="148" t="s">
        <v>309</v>
      </c>
      <c r="C48" s="149" t="n">
        <v>2024</v>
      </c>
      <c r="D48" s="149" t="n">
        <v>2026</v>
      </c>
      <c r="E48" s="149" t="n">
        <v>2024</v>
      </c>
      <c r="F48" s="149" t="n">
        <v>2026</v>
      </c>
      <c r="G48" s="12" t="s">
        <v>35</v>
      </c>
      <c r="H48" s="12" t="s">
        <v>35</v>
      </c>
      <c r="I48" s="12" t="s">
        <v>35</v>
      </c>
      <c r="J48" s="12" t="s">
        <v>35</v>
      </c>
    </row>
    <row r="49" s="150" customFormat="true" ht="60.75" hidden="false" customHeight="true" outlineLevel="0" collapsed="false">
      <c r="A49" s="151" t="s">
        <v>310</v>
      </c>
      <c r="B49" s="148" t="s">
        <v>311</v>
      </c>
      <c r="C49" s="149" t="n">
        <v>2024</v>
      </c>
      <c r="D49" s="149" t="n">
        <v>2026</v>
      </c>
      <c r="E49" s="149" t="n">
        <v>2024</v>
      </c>
      <c r="F49" s="149" t="n">
        <v>2026</v>
      </c>
      <c r="G49" s="12" t="s">
        <v>35</v>
      </c>
      <c r="H49" s="12" t="s">
        <v>35</v>
      </c>
      <c r="I49" s="12" t="s">
        <v>35</v>
      </c>
      <c r="J49" s="12" t="s">
        <v>35</v>
      </c>
    </row>
    <row r="50" s="150" customFormat="true" ht="75.75" hidden="false" customHeight="true" outlineLevel="0" collapsed="false">
      <c r="A50" s="151" t="s">
        <v>312</v>
      </c>
      <c r="B50" s="148" t="s">
        <v>313</v>
      </c>
      <c r="C50" s="153" t="s">
        <v>280</v>
      </c>
      <c r="D50" s="153" t="s">
        <v>280</v>
      </c>
      <c r="E50" s="12" t="s">
        <v>35</v>
      </c>
      <c r="F50" s="12" t="s">
        <v>35</v>
      </c>
      <c r="G50" s="12" t="s">
        <v>35</v>
      </c>
      <c r="H50" s="12" t="s">
        <v>35</v>
      </c>
      <c r="I50" s="12" t="s">
        <v>35</v>
      </c>
      <c r="J50" s="12" t="s">
        <v>35</v>
      </c>
    </row>
    <row r="51" s="150" customFormat="true" ht="30.75" hidden="false" customHeight="true" outlineLevel="0" collapsed="false">
      <c r="A51" s="151" t="s">
        <v>314</v>
      </c>
      <c r="B51" s="148" t="s">
        <v>315</v>
      </c>
      <c r="C51" s="149" t="n">
        <v>2024</v>
      </c>
      <c r="D51" s="149" t="n">
        <v>2026</v>
      </c>
      <c r="E51" s="149" t="n">
        <v>2024</v>
      </c>
      <c r="F51" s="149" t="n">
        <v>2026</v>
      </c>
      <c r="G51" s="12" t="s">
        <v>35</v>
      </c>
      <c r="H51" s="12" t="s">
        <v>35</v>
      </c>
      <c r="I51" s="12" t="s">
        <v>35</v>
      </c>
      <c r="J51" s="12" t="s">
        <v>35</v>
      </c>
    </row>
    <row r="52" s="150" customFormat="true" ht="30.75" hidden="false" customHeight="true" outlineLevel="0" collapsed="false">
      <c r="A52" s="151" t="s">
        <v>316</v>
      </c>
      <c r="B52" s="148" t="s">
        <v>317</v>
      </c>
      <c r="C52" s="149" t="n">
        <v>2024</v>
      </c>
      <c r="D52" s="149" t="n">
        <v>2026</v>
      </c>
      <c r="E52" s="149" t="n">
        <v>2024</v>
      </c>
      <c r="F52" s="149" t="n">
        <v>2026</v>
      </c>
      <c r="G52" s="12" t="s">
        <v>35</v>
      </c>
      <c r="H52" s="12" t="s">
        <v>35</v>
      </c>
      <c r="I52" s="12" t="s">
        <v>35</v>
      </c>
      <c r="J52" s="12" t="s">
        <v>35</v>
      </c>
    </row>
  </sheetData>
  <mergeCells count="21">
    <mergeCell ref="F1:J1"/>
    <mergeCell ref="F2:J2"/>
    <mergeCell ref="F3:J3"/>
    <mergeCell ref="A5:J5"/>
    <mergeCell ref="A7:J7"/>
    <mergeCell ref="A9:J9"/>
    <mergeCell ref="A10:J10"/>
    <mergeCell ref="A12:J12"/>
    <mergeCell ref="A13:J13"/>
    <mergeCell ref="A15:J15"/>
    <mergeCell ref="A16:J16"/>
    <mergeCell ref="A18:J18"/>
    <mergeCell ref="A19:A21"/>
    <mergeCell ref="B19:B21"/>
    <mergeCell ref="C19:F19"/>
    <mergeCell ref="G19:G21"/>
    <mergeCell ref="H19:H21"/>
    <mergeCell ref="I19:I21"/>
    <mergeCell ref="J19:J21"/>
    <mergeCell ref="C20:D20"/>
    <mergeCell ref="E20:F20"/>
  </mergeCells>
  <conditionalFormatting sqref="C31:D31">
    <cfRule type="cellIs" priority="2" operator="equal" aboveAverage="0" equalAverage="0" bottom="0" percent="0" rank="0" text="" dxfId="0">
      <formula>#ref!</formula>
    </cfRule>
  </conditionalFormatting>
  <conditionalFormatting sqref="C31:D31">
    <cfRule type="cellIs" priority="3" operator="equal" aboveAverage="0" equalAverage="0" bottom="0" percent="0" rank="0" text="" dxfId="1">
      <formula>$K$6</formula>
    </cfRule>
  </conditionalFormatting>
  <conditionalFormatting sqref="C41:D41">
    <cfRule type="cellIs" priority="4" operator="equal" aboveAverage="0" equalAverage="0" bottom="0" percent="0" rank="0" text="" dxfId="2">
      <formula>#ref!</formula>
    </cfRule>
  </conditionalFormatting>
  <conditionalFormatting sqref="C41:D41">
    <cfRule type="cellIs" priority="5" operator="equal" aboveAverage="0" equalAverage="0" bottom="0" percent="0" rank="0" text="" dxfId="3">
      <formula>$K$6</formula>
    </cfRule>
  </conditionalFormatting>
  <conditionalFormatting sqref="C31:D31">
    <cfRule type="cellIs" priority="6" operator="equal" aboveAverage="0" equalAverage="0" bottom="0" percent="0" rank="0" text="" dxfId="4">
      <formula>#ref!</formula>
    </cfRule>
  </conditionalFormatting>
  <conditionalFormatting sqref="C31:D31">
    <cfRule type="cellIs" priority="7" operator="equal" aboveAverage="0" equalAverage="0" bottom="0" percent="0" rank="0" text="" dxfId="5">
      <formula>$K$6</formula>
    </cfRule>
  </conditionalFormatting>
  <conditionalFormatting sqref="C41:D41">
    <cfRule type="cellIs" priority="8" operator="equal" aboveAverage="0" equalAverage="0" bottom="0" percent="0" rank="0" text="" dxfId="6">
      <formula>#ref!</formula>
    </cfRule>
  </conditionalFormatting>
  <conditionalFormatting sqref="C41:D41">
    <cfRule type="cellIs" priority="9" operator="equal" aboveAverage="0" equalAverage="0" bottom="0" percent="0" rank="0" text="" dxfId="7">
      <formula>$K$6</formula>
    </cfRule>
  </conditionalFormatting>
  <printOptions headings="false" gridLines="true" gridLinesSet="true" horizontalCentered="false" verticalCentered="false"/>
  <pageMargins left="0.7875" right="0.7875"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145</TotalTime>
  <Application>LibreOffice/7.4.1.2$Windows_X86_64 LibreOffice_project/3c58a8f3a960df8bc8fd77b461821e42c061c5f0</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2023-04-07T14:03:48Z</dcterms:created>
  <dc:creator>Подлесная</dc:creator>
  <dc:description/>
  <dc:language>en-US</dc:language>
  <cp:lastModifiedBy/>
  <cp:lastPrinted>2024-04-22T08:28:43Z</cp:lastPrinted>
  <dcterms:modified xsi:type="dcterms:W3CDTF">2024-10-18T08:24:36Z</dcterms:modified>
  <cp:revision>38</cp:revision>
  <dc:subject/>
  <dc:title/>
</cp:coreProperties>
</file>

<file path=docProps/custom.xml><?xml version="1.0" encoding="utf-8"?>
<Properties xmlns="http://schemas.openxmlformats.org/officeDocument/2006/custom-properties" xmlns:vt="http://schemas.openxmlformats.org/officeDocument/2006/docPropsVTypes"/>
</file>