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fileserver\обмен\ОЭ\ИНВЕСТИЦИОННАЯ ПРОГРАММА 2022-2027\Корректировка ИП-2022-2027 от 18.10.2024\Паспорта\L_0200000105 2024г\"/>
    </mc:Choice>
  </mc:AlternateContent>
  <xr:revisionPtr revIDLastSave="0" documentId="13_ncr:1_{2CF1B9E5-C3B0-43EC-BA8A-A73DA04F0FD6}" xr6:coauthVersionLast="47" xr6:coauthVersionMax="47" xr10:uidLastSave="{00000000-0000-0000-0000-000000000000}"/>
  <bookViews>
    <workbookView xWindow="1530" yWindow="45" windowWidth="26190" windowHeight="15180" tabRatio="711"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81029" iterateDelta="1E-4"/>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57" i="8" l="1"/>
  <c r="C24" i="12"/>
  <c r="A15" i="12"/>
  <c r="C19" i="12" s="1"/>
  <c r="A12" i="12"/>
  <c r="A5" i="12"/>
  <c r="A15" i="11"/>
  <c r="A12" i="11"/>
  <c r="A5" i="11"/>
  <c r="E63" i="10"/>
  <c r="P63" i="10" s="1"/>
  <c r="AB63" i="10" s="1"/>
  <c r="E61" i="10"/>
  <c r="P61" i="10" s="1"/>
  <c r="AB61" i="10" s="1"/>
  <c r="AB60" i="10"/>
  <c r="E60" i="10"/>
  <c r="P60" i="10" s="1"/>
  <c r="P59" i="10"/>
  <c r="AB59" i="10" s="1"/>
  <c r="E59" i="10"/>
  <c r="E58" i="10"/>
  <c r="P58" i="10" s="1"/>
  <c r="AB58" i="10" s="1"/>
  <c r="E57" i="10"/>
  <c r="P57" i="10" s="1"/>
  <c r="AB57" i="10" s="1"/>
  <c r="AB56" i="10"/>
  <c r="P56" i="10"/>
  <c r="E56" i="10"/>
  <c r="AB55" i="10"/>
  <c r="P55" i="10"/>
  <c r="P54" i="10"/>
  <c r="AB54" i="10" s="1"/>
  <c r="E54" i="10"/>
  <c r="E53" i="10"/>
  <c r="P53" i="10" s="1"/>
  <c r="AB53" i="10" s="1"/>
  <c r="E52" i="10"/>
  <c r="P52" i="10" s="1"/>
  <c r="AB52" i="10" s="1"/>
  <c r="AB51" i="10"/>
  <c r="P51" i="10"/>
  <c r="P50" i="10"/>
  <c r="AB50" i="10" s="1"/>
  <c r="E50" i="10"/>
  <c r="AB49" i="10"/>
  <c r="P49" i="10"/>
  <c r="E48" i="10"/>
  <c r="P48" i="10" s="1"/>
  <c r="AB48" i="10" s="1"/>
  <c r="AB47" i="10"/>
  <c r="P47" i="10"/>
  <c r="E47" i="10"/>
  <c r="AB46" i="10"/>
  <c r="P46" i="10"/>
  <c r="D46" i="10"/>
  <c r="D55" i="10" s="1"/>
  <c r="S55" i="10" s="1"/>
  <c r="R55" i="10" s="1"/>
  <c r="AC55" i="10" s="1"/>
  <c r="C46" i="10"/>
  <c r="C55" i="10" s="1"/>
  <c r="P45" i="10"/>
  <c r="AB45" i="10" s="1"/>
  <c r="E45" i="10"/>
  <c r="E44" i="10"/>
  <c r="P44" i="10" s="1"/>
  <c r="AB44" i="10" s="1"/>
  <c r="E43" i="10"/>
  <c r="P43" i="10" s="1"/>
  <c r="AB43" i="10" s="1"/>
  <c r="AB42" i="10"/>
  <c r="P42" i="10"/>
  <c r="E42" i="10"/>
  <c r="AC41" i="10"/>
  <c r="AB41" i="10"/>
  <c r="S41" i="10"/>
  <c r="R41" i="10" s="1"/>
  <c r="P41" i="10"/>
  <c r="E41" i="10"/>
  <c r="E40" i="10"/>
  <c r="P40" i="10" s="1"/>
  <c r="AB40" i="10" s="1"/>
  <c r="AB39" i="10"/>
  <c r="P39" i="10"/>
  <c r="E39" i="10"/>
  <c r="AB38" i="10"/>
  <c r="S38" i="10"/>
  <c r="R38" i="10" s="1"/>
  <c r="AC38" i="10" s="1"/>
  <c r="P38" i="10"/>
  <c r="E38" i="10"/>
  <c r="E37" i="10"/>
  <c r="P37" i="10" s="1"/>
  <c r="AB37" i="10" s="1"/>
  <c r="AB36" i="10"/>
  <c r="P36" i="10"/>
  <c r="E36" i="10"/>
  <c r="P35" i="10"/>
  <c r="AB35" i="10" s="1"/>
  <c r="E35" i="10"/>
  <c r="E34" i="10"/>
  <c r="P34" i="10" s="1"/>
  <c r="AB34" i="10" s="1"/>
  <c r="AB33" i="10"/>
  <c r="P33" i="10"/>
  <c r="P32" i="10"/>
  <c r="AB32" i="10" s="1"/>
  <c r="AB31" i="10"/>
  <c r="S31" i="10"/>
  <c r="Q31" i="10"/>
  <c r="P31" i="10" s="1"/>
  <c r="E31" i="10"/>
  <c r="AB30" i="10"/>
  <c r="S30" i="10"/>
  <c r="R30" i="10" s="1"/>
  <c r="Q30" i="10"/>
  <c r="P30" i="10" s="1"/>
  <c r="P29" i="10" s="1"/>
  <c r="P26" i="10" s="1"/>
  <c r="P23" i="10" s="1"/>
  <c r="E30" i="10"/>
  <c r="AB29" i="10"/>
  <c r="AB26" i="10" s="1"/>
  <c r="AB23" i="10" s="1"/>
  <c r="Q29" i="10"/>
  <c r="Q26" i="10" s="1"/>
  <c r="Q23" i="10" s="1"/>
  <c r="D29" i="10"/>
  <c r="D51" i="10" s="1"/>
  <c r="C29" i="10"/>
  <c r="C26" i="10" s="1"/>
  <c r="C23" i="10" s="1"/>
  <c r="A15" i="10"/>
  <c r="A12" i="10"/>
  <c r="A5" i="10"/>
  <c r="A5" i="9" s="1"/>
  <c r="A15" i="9"/>
  <c r="A12" i="9"/>
  <c r="B79" i="8"/>
  <c r="G77" i="8"/>
  <c r="F77" i="8"/>
  <c r="B77" i="8"/>
  <c r="V74" i="8"/>
  <c r="U74" i="8"/>
  <c r="T74" i="8"/>
  <c r="S74" i="8"/>
  <c r="R74" i="8"/>
  <c r="O74" i="8"/>
  <c r="N74" i="8"/>
  <c r="J74" i="8"/>
  <c r="F74" i="8"/>
  <c r="B74" i="8"/>
  <c r="D72" i="8"/>
  <c r="E72" i="8" s="1"/>
  <c r="F72" i="8" s="1"/>
  <c r="G72" i="8" s="1"/>
  <c r="H72" i="8" s="1"/>
  <c r="I72" i="8" s="1"/>
  <c r="J72" i="8" s="1"/>
  <c r="K72" i="8" s="1"/>
  <c r="L72" i="8" s="1"/>
  <c r="M72" i="8" s="1"/>
  <c r="N72" i="8" s="1"/>
  <c r="O72" i="8" s="1"/>
  <c r="P72" i="8" s="1"/>
  <c r="Q72" i="8" s="1"/>
  <c r="R72" i="8" s="1"/>
  <c r="S72" i="8" s="1"/>
  <c r="T72" i="8" s="1"/>
  <c r="U72" i="8" s="1"/>
  <c r="V72" i="8" s="1"/>
  <c r="C72" i="8"/>
  <c r="B65" i="8"/>
  <c r="Q64" i="8"/>
  <c r="Q74" i="8" s="1"/>
  <c r="P64" i="8"/>
  <c r="O64" i="8"/>
  <c r="N64" i="8"/>
  <c r="M64" i="8"/>
  <c r="M74" i="8" s="1"/>
  <c r="L64" i="8"/>
  <c r="K64" i="8"/>
  <c r="J64" i="8"/>
  <c r="I64" i="8"/>
  <c r="I74" i="8" s="1"/>
  <c r="H64" i="8"/>
  <c r="G64" i="8"/>
  <c r="F64" i="8"/>
  <c r="E64" i="8"/>
  <c r="E74" i="8" s="1"/>
  <c r="D64" i="8"/>
  <c r="D74" i="8" s="1"/>
  <c r="C64" i="8"/>
  <c r="C62" i="8"/>
  <c r="B59" i="8"/>
  <c r="C58" i="8"/>
  <c r="D58" i="8" s="1"/>
  <c r="E58" i="8" s="1"/>
  <c r="F58" i="8" s="1"/>
  <c r="G58" i="8" s="1"/>
  <c r="H58" i="8" s="1"/>
  <c r="I58" i="8" s="1"/>
  <c r="J58" i="8" s="1"/>
  <c r="K58" i="8" s="1"/>
  <c r="L58" i="8" s="1"/>
  <c r="M58" i="8" s="1"/>
  <c r="N58" i="8" s="1"/>
  <c r="O58" i="8" s="1"/>
  <c r="P58" i="8" s="1"/>
  <c r="Q58" i="8" s="1"/>
  <c r="R58" i="8" s="1"/>
  <c r="S58" i="8" s="1"/>
  <c r="T58" i="8" s="1"/>
  <c r="U58" i="8" s="1"/>
  <c r="V58" i="8" s="1"/>
  <c r="A58" i="8"/>
  <c r="C57" i="8"/>
  <c r="B54" i="8"/>
  <c r="G53" i="8"/>
  <c r="H53" i="8" s="1"/>
  <c r="I53" i="8" s="1"/>
  <c r="J53" i="8" s="1"/>
  <c r="K53" i="8" s="1"/>
  <c r="L53" i="8" s="1"/>
  <c r="M53" i="8" s="1"/>
  <c r="N53" i="8" s="1"/>
  <c r="O53" i="8" s="1"/>
  <c r="P53" i="8" s="1"/>
  <c r="Q53" i="8" s="1"/>
  <c r="R53" i="8" s="1"/>
  <c r="S53" i="8" s="1"/>
  <c r="T53" i="8" s="1"/>
  <c r="U53" i="8" s="1"/>
  <c r="V53" i="8" s="1"/>
  <c r="F53" i="8"/>
  <c r="B49" i="8"/>
  <c r="G47" i="8"/>
  <c r="H47" i="8" s="1"/>
  <c r="I47" i="8" s="1"/>
  <c r="J47" i="8" s="1"/>
  <c r="K47" i="8" s="1"/>
  <c r="L47" i="8" s="1"/>
  <c r="M47" i="8" s="1"/>
  <c r="N47" i="8" s="1"/>
  <c r="O47" i="8" s="1"/>
  <c r="P47" i="8" s="1"/>
  <c r="Q47" i="8" s="1"/>
  <c r="R47" i="8" s="1"/>
  <c r="S47" i="8" s="1"/>
  <c r="T47" i="8" s="1"/>
  <c r="U47" i="8" s="1"/>
  <c r="V47" i="8" s="1"/>
  <c r="F47" i="8"/>
  <c r="C45" i="8"/>
  <c r="C54" i="8" s="1"/>
  <c r="C78" i="8" s="1"/>
  <c r="B44" i="8"/>
  <c r="B60" i="8" s="1"/>
  <c r="C42" i="8"/>
  <c r="D57" i="8" s="1"/>
  <c r="A15" i="8"/>
  <c r="A12" i="8"/>
  <c r="A5" i="8"/>
  <c r="A15" i="7"/>
  <c r="A12" i="7"/>
  <c r="A5" i="7"/>
  <c r="A14" i="6"/>
  <c r="A11" i="6"/>
  <c r="A4" i="6"/>
  <c r="A15" i="5"/>
  <c r="A12" i="5"/>
  <c r="A5" i="5"/>
  <c r="A15" i="4"/>
  <c r="A12" i="4"/>
  <c r="A5" i="4"/>
  <c r="A15" i="3"/>
  <c r="A12" i="3"/>
  <c r="A5" i="3"/>
  <c r="A14" i="2"/>
  <c r="A11" i="2"/>
  <c r="A4" i="2"/>
  <c r="C49" i="1"/>
  <c r="E46" i="10" l="1"/>
  <c r="E55" i="10"/>
  <c r="E29" i="10"/>
  <c r="E26" i="10" s="1"/>
  <c r="E23" i="10" s="1"/>
  <c r="D26" i="10"/>
  <c r="D23" i="10"/>
  <c r="B78" i="8"/>
  <c r="C44" i="8"/>
  <c r="D45" i="8"/>
  <c r="AC30" i="10"/>
  <c r="C59" i="8"/>
  <c r="C65" i="8"/>
  <c r="C74" i="8"/>
  <c r="K74" i="8"/>
  <c r="G74" i="8"/>
  <c r="B55" i="8"/>
  <c r="B63" i="8" s="1"/>
  <c r="B66" i="8" s="1"/>
  <c r="D42" i="8"/>
  <c r="B50" i="8"/>
  <c r="B80" i="8"/>
  <c r="C56" i="8"/>
  <c r="H74" i="8"/>
  <c r="L74" i="8"/>
  <c r="P74" i="8"/>
  <c r="S49" i="10"/>
  <c r="R49" i="10" s="1"/>
  <c r="AC49" i="10" s="1"/>
  <c r="E49" i="10"/>
  <c r="S29" i="10"/>
  <c r="S26" i="10" s="1"/>
  <c r="S23" i="10" s="1"/>
  <c r="R31" i="10"/>
  <c r="AC31" i="10" s="1"/>
  <c r="B84" i="8"/>
  <c r="E77" i="8"/>
  <c r="D77" i="8"/>
  <c r="E51" i="10"/>
  <c r="S51" i="10"/>
  <c r="R51" i="10" s="1"/>
  <c r="AC51" i="10" s="1"/>
  <c r="C77" i="8"/>
  <c r="S46" i="10"/>
  <c r="R46" i="10" s="1"/>
  <c r="AC46" i="10" s="1"/>
  <c r="C25" i="12" l="1"/>
  <c r="C48" i="1"/>
  <c r="B73" i="8"/>
  <c r="AC29" i="10"/>
  <c r="AC26" i="10" s="1"/>
  <c r="AC23" i="10" s="1"/>
  <c r="B51" i="8"/>
  <c r="B67" i="8" s="1"/>
  <c r="B75" i="8" s="1"/>
  <c r="C48" i="8"/>
  <c r="R29" i="10"/>
  <c r="R26" i="10" s="1"/>
  <c r="R23" i="10" s="1"/>
  <c r="B85" i="8"/>
  <c r="B88" i="8" s="1"/>
  <c r="C60" i="8"/>
  <c r="C55" i="8" s="1"/>
  <c r="C63" i="8" s="1"/>
  <c r="C66" i="8" s="1"/>
  <c r="D44" i="8"/>
  <c r="D59" i="8"/>
  <c r="E42" i="8"/>
  <c r="E57" i="8"/>
  <c r="D65" i="8"/>
  <c r="D62" i="8"/>
  <c r="E45" i="8"/>
  <c r="D54" i="8"/>
  <c r="C73" i="8" l="1"/>
  <c r="E65" i="8"/>
  <c r="E62" i="8"/>
  <c r="E44" i="8"/>
  <c r="D60" i="8"/>
  <c r="B68" i="8"/>
  <c r="D78" i="8"/>
  <c r="D56" i="8"/>
  <c r="D55" i="8" s="1"/>
  <c r="D63" i="8"/>
  <c r="D66" i="8" s="1"/>
  <c r="F45" i="8"/>
  <c r="E54" i="8"/>
  <c r="F57" i="8"/>
  <c r="F42" i="8"/>
  <c r="E59" i="8"/>
  <c r="C50" i="8"/>
  <c r="C80" i="8" l="1"/>
  <c r="C51" i="8"/>
  <c r="C67" i="8" s="1"/>
  <c r="F54" i="8"/>
  <c r="G45" i="8"/>
  <c r="G57" i="8"/>
  <c r="F59" i="8"/>
  <c r="G42" i="8"/>
  <c r="D73" i="8"/>
  <c r="B69" i="8"/>
  <c r="B70" i="8" s="1"/>
  <c r="F65" i="8"/>
  <c r="F62" i="8"/>
  <c r="D48" i="8"/>
  <c r="E78" i="8"/>
  <c r="E56" i="8"/>
  <c r="E60" i="8"/>
  <c r="F44" i="8"/>
  <c r="G62" i="8" l="1"/>
  <c r="G65" i="8"/>
  <c r="G54" i="8"/>
  <c r="H45" i="8"/>
  <c r="G44" i="8"/>
  <c r="F60" i="8"/>
  <c r="F78" i="8"/>
  <c r="F63" i="8"/>
  <c r="F66" i="8" s="1"/>
  <c r="F56" i="8"/>
  <c r="F55" i="8" s="1"/>
  <c r="D50" i="8"/>
  <c r="E48" i="8"/>
  <c r="C75" i="8"/>
  <c r="C68" i="8"/>
  <c r="B76" i="8"/>
  <c r="B81" i="8" s="1"/>
  <c r="G59" i="8"/>
  <c r="H42" i="8"/>
  <c r="E55" i="8"/>
  <c r="E63" i="8" s="1"/>
  <c r="E66" i="8" s="1"/>
  <c r="I45" i="8" l="1"/>
  <c r="H54" i="8"/>
  <c r="G78" i="8"/>
  <c r="G56" i="8"/>
  <c r="D80" i="8"/>
  <c r="D51" i="8"/>
  <c r="D67" i="8" s="1"/>
  <c r="H62" i="8"/>
  <c r="H65" i="8"/>
  <c r="F73" i="8"/>
  <c r="B82" i="8"/>
  <c r="B87" i="8" s="1"/>
  <c r="B86" i="8"/>
  <c r="E50" i="8"/>
  <c r="F48" i="8"/>
  <c r="E73" i="8"/>
  <c r="H59" i="8"/>
  <c r="I57" i="8"/>
  <c r="I42" i="8"/>
  <c r="C69" i="8"/>
  <c r="G60" i="8"/>
  <c r="H44" i="8"/>
  <c r="I65" i="8" l="1"/>
  <c r="I62" i="8"/>
  <c r="G55" i="8"/>
  <c r="G63" i="8" s="1"/>
  <c r="G66" i="8" s="1"/>
  <c r="I54" i="8"/>
  <c r="J45" i="8"/>
  <c r="F50" i="8"/>
  <c r="G48" i="8"/>
  <c r="D75" i="8"/>
  <c r="D68" i="8"/>
  <c r="C76" i="8"/>
  <c r="C81" i="8" s="1"/>
  <c r="E80" i="8"/>
  <c r="E51" i="8"/>
  <c r="E67" i="8" s="1"/>
  <c r="H56" i="8"/>
  <c r="H78" i="8"/>
  <c r="C70" i="8"/>
  <c r="I44" i="8"/>
  <c r="H60" i="8"/>
  <c r="J57" i="8"/>
  <c r="J42" i="8"/>
  <c r="I59" i="8"/>
  <c r="G73" i="8" l="1"/>
  <c r="C84" i="8"/>
  <c r="C86" i="8"/>
  <c r="C82" i="8"/>
  <c r="C87" i="8" s="1"/>
  <c r="F80" i="8"/>
  <c r="F51" i="8"/>
  <c r="F67" i="8" s="1"/>
  <c r="I78" i="8"/>
  <c r="I63" i="8"/>
  <c r="I66" i="8" s="1"/>
  <c r="I56" i="8"/>
  <c r="I55" i="8" s="1"/>
  <c r="E75" i="8"/>
  <c r="E68" i="8"/>
  <c r="H48" i="8"/>
  <c r="G50" i="8"/>
  <c r="I60" i="8"/>
  <c r="J44" i="8"/>
  <c r="H55" i="8"/>
  <c r="H63" i="8" s="1"/>
  <c r="H66" i="8" s="1"/>
  <c r="K42" i="8"/>
  <c r="K57" i="8"/>
  <c r="D69" i="8"/>
  <c r="J54" i="8"/>
  <c r="K45" i="8"/>
  <c r="J62" i="8"/>
  <c r="J65" i="8"/>
  <c r="H73" i="8" l="1"/>
  <c r="H50" i="8"/>
  <c r="I48" i="8"/>
  <c r="I73" i="8"/>
  <c r="E69" i="8"/>
  <c r="J78" i="8"/>
  <c r="J56" i="8"/>
  <c r="J55" i="8" s="1"/>
  <c r="J63" i="8" s="1"/>
  <c r="J66" i="8" s="1"/>
  <c r="L42" i="8"/>
  <c r="L57" i="8"/>
  <c r="F75" i="8"/>
  <c r="F68" i="8"/>
  <c r="D76" i="8"/>
  <c r="D81" i="8" s="1"/>
  <c r="E76" i="8"/>
  <c r="E81" i="8" s="1"/>
  <c r="E84" i="8" s="1"/>
  <c r="C85" i="8"/>
  <c r="C88" i="8" s="1"/>
  <c r="K54" i="8"/>
  <c r="L45" i="8"/>
  <c r="J60" i="8"/>
  <c r="K44" i="8"/>
  <c r="K62" i="8"/>
  <c r="K65" i="8"/>
  <c r="D70" i="8"/>
  <c r="J59" i="8"/>
  <c r="G80" i="8"/>
  <c r="G51" i="8"/>
  <c r="G67" i="8" s="1"/>
  <c r="J73" i="8" l="1"/>
  <c r="I50" i="8"/>
  <c r="J48" i="8"/>
  <c r="K60" i="8"/>
  <c r="L44" i="8"/>
  <c r="D84" i="8"/>
  <c r="E86" i="8"/>
  <c r="D86" i="8"/>
  <c r="E82" i="8"/>
  <c r="E87" i="8" s="1"/>
  <c r="D82" i="8"/>
  <c r="D87" i="8" s="1"/>
  <c r="K59" i="8"/>
  <c r="E70" i="8"/>
  <c r="F70" i="8"/>
  <c r="F69" i="8"/>
  <c r="F76" i="8" s="1"/>
  <c r="F81" i="8" s="1"/>
  <c r="K78" i="8"/>
  <c r="K56" i="8"/>
  <c r="H80" i="8"/>
  <c r="H51" i="8"/>
  <c r="H67" i="8" s="1"/>
  <c r="G75" i="8"/>
  <c r="G68" i="8"/>
  <c r="L62" i="8"/>
  <c r="L65" i="8"/>
  <c r="M45" i="8"/>
  <c r="L54" i="8"/>
  <c r="L59" i="8"/>
  <c r="M57" i="8"/>
  <c r="M42" i="8"/>
  <c r="F84" i="8" l="1"/>
  <c r="F86" i="8"/>
  <c r="F82" i="8"/>
  <c r="F87" i="8" s="1"/>
  <c r="M62" i="8"/>
  <c r="M65" i="8"/>
  <c r="J50" i="8"/>
  <c r="K48" i="8"/>
  <c r="K55" i="8"/>
  <c r="K63" i="8" s="1"/>
  <c r="K66" i="8" s="1"/>
  <c r="F85" i="8"/>
  <c r="F88" i="8" s="1"/>
  <c r="E85" i="8"/>
  <c r="D85" i="8"/>
  <c r="D88" i="8" s="1"/>
  <c r="I80" i="8"/>
  <c r="I51" i="8"/>
  <c r="I67" i="8" s="1"/>
  <c r="M54" i="8"/>
  <c r="N45" i="8"/>
  <c r="H75" i="8"/>
  <c r="H68" i="8"/>
  <c r="N57" i="8"/>
  <c r="N42" i="8"/>
  <c r="L78" i="8"/>
  <c r="L56" i="8"/>
  <c r="G69" i="8"/>
  <c r="M44" i="8"/>
  <c r="L60" i="8"/>
  <c r="G76" i="8" l="1"/>
  <c r="G81" i="8" s="1"/>
  <c r="H69" i="8"/>
  <c r="H76" i="8" s="1"/>
  <c r="H81" i="8" s="1"/>
  <c r="H84" i="8" s="1"/>
  <c r="G70" i="8"/>
  <c r="L55" i="8"/>
  <c r="L63" i="8" s="1"/>
  <c r="L66" i="8" s="1"/>
  <c r="O57" i="8"/>
  <c r="O42" i="8"/>
  <c r="E88" i="8"/>
  <c r="J80" i="8"/>
  <c r="J51" i="8"/>
  <c r="J67" i="8" s="1"/>
  <c r="M78" i="8"/>
  <c r="M56" i="8"/>
  <c r="M55" i="8" s="1"/>
  <c r="M63" i="8" s="1"/>
  <c r="M66" i="8" s="1"/>
  <c r="N44" i="8"/>
  <c r="N59" i="8" s="1"/>
  <c r="M60" i="8"/>
  <c r="M59" i="8"/>
  <c r="I75" i="8"/>
  <c r="I68" i="8"/>
  <c r="K50" i="8"/>
  <c r="N54" i="8"/>
  <c r="O45" i="8"/>
  <c r="K73" i="8"/>
  <c r="N65" i="8"/>
  <c r="N62" i="8"/>
  <c r="M73" i="8" l="1"/>
  <c r="K80" i="8"/>
  <c r="K51" i="8"/>
  <c r="K67" i="8" s="1"/>
  <c r="O54" i="8"/>
  <c r="P45" i="8"/>
  <c r="L73" i="8"/>
  <c r="O62" i="8"/>
  <c r="O65" i="8"/>
  <c r="N78" i="8"/>
  <c r="N56" i="8"/>
  <c r="H70" i="8"/>
  <c r="L48" i="8"/>
  <c r="I69" i="8"/>
  <c r="I76" i="8" s="1"/>
  <c r="I81" i="8" s="1"/>
  <c r="I70" i="8"/>
  <c r="O44" i="8"/>
  <c r="N60" i="8"/>
  <c r="J75" i="8"/>
  <c r="J68" i="8"/>
  <c r="O59" i="8"/>
  <c r="P42" i="8"/>
  <c r="P57" i="8"/>
  <c r="G84" i="8"/>
  <c r="H82" i="8"/>
  <c r="H87" i="8" s="1"/>
  <c r="G86" i="8"/>
  <c r="G82" i="8"/>
  <c r="G87" i="8" s="1"/>
  <c r="H86" i="8"/>
  <c r="I84" i="8" l="1"/>
  <c r="I86" i="8"/>
  <c r="I82" i="8"/>
  <c r="I87" i="8" s="1"/>
  <c r="K75" i="8"/>
  <c r="K68" i="8"/>
  <c r="J69" i="8"/>
  <c r="J76" i="8" s="1"/>
  <c r="J81" i="8" s="1"/>
  <c r="P62" i="8"/>
  <c r="P65" i="8"/>
  <c r="N55" i="8"/>
  <c r="N63" i="8" s="1"/>
  <c r="N66" i="8" s="1"/>
  <c r="O78" i="8"/>
  <c r="O56" i="8"/>
  <c r="O60" i="8"/>
  <c r="P44" i="8"/>
  <c r="I85" i="8"/>
  <c r="G85" i="8"/>
  <c r="G88" i="8" s="1"/>
  <c r="H85" i="8"/>
  <c r="Q45" i="8"/>
  <c r="P54" i="8"/>
  <c r="P59" i="8"/>
  <c r="Q57" i="8"/>
  <c r="Q42" i="8"/>
  <c r="L50" i="8"/>
  <c r="J84" i="8" l="1"/>
  <c r="J82" i="8"/>
  <c r="J87" i="8" s="1"/>
  <c r="J86" i="8"/>
  <c r="L80" i="8"/>
  <c r="L51" i="8"/>
  <c r="L67" i="8" s="1"/>
  <c r="P78" i="8"/>
  <c r="P56" i="8"/>
  <c r="P55" i="8" s="1"/>
  <c r="P63" i="8" s="1"/>
  <c r="P66" i="8" s="1"/>
  <c r="R57" i="8"/>
  <c r="R42" i="8"/>
  <c r="Q59" i="8"/>
  <c r="Q54" i="8"/>
  <c r="R45" i="8"/>
  <c r="N73" i="8"/>
  <c r="H88" i="8"/>
  <c r="I88" i="8"/>
  <c r="J70" i="8"/>
  <c r="M48" i="8"/>
  <c r="Q44" i="8"/>
  <c r="P60" i="8"/>
  <c r="O55" i="8"/>
  <c r="O63" i="8" s="1"/>
  <c r="O66" i="8" s="1"/>
  <c r="Q65" i="8"/>
  <c r="Q62" i="8"/>
  <c r="K69" i="8"/>
  <c r="K76" i="8" s="1"/>
  <c r="K81" i="8" s="1"/>
  <c r="P73" i="8" l="1"/>
  <c r="K84" i="8"/>
  <c r="K82" i="8"/>
  <c r="K87" i="8" s="1"/>
  <c r="K86" i="8"/>
  <c r="K70" i="8"/>
  <c r="R54" i="8"/>
  <c r="S45" i="8"/>
  <c r="R65" i="8"/>
  <c r="R62" i="8"/>
  <c r="M50" i="8"/>
  <c r="N48" i="8"/>
  <c r="O73" i="8"/>
  <c r="R59" i="8"/>
  <c r="S42" i="8"/>
  <c r="S57" i="8"/>
  <c r="R44" i="8"/>
  <c r="Q60" i="8"/>
  <c r="Q78" i="8"/>
  <c r="Q56" i="8"/>
  <c r="L75" i="8"/>
  <c r="L68" i="8"/>
  <c r="K85" i="8"/>
  <c r="J85" i="8"/>
  <c r="J88" i="8" s="1"/>
  <c r="K88" i="8" l="1"/>
  <c r="S54" i="8"/>
  <c r="T45" i="8"/>
  <c r="Q55" i="8"/>
  <c r="Q63" i="8" s="1"/>
  <c r="Q66" i="8" s="1"/>
  <c r="R60" i="8"/>
  <c r="S44" i="8"/>
  <c r="M80" i="8"/>
  <c r="M51" i="8"/>
  <c r="M67" i="8" s="1"/>
  <c r="R78" i="8"/>
  <c r="R56" i="8"/>
  <c r="R55" i="8" s="1"/>
  <c r="R63" i="8" s="1"/>
  <c r="R66" i="8" s="1"/>
  <c r="N50" i="8"/>
  <c r="O48" i="8"/>
  <c r="L69" i="8"/>
  <c r="L76" i="8" s="1"/>
  <c r="L81" i="8" s="1"/>
  <c r="T57" i="8"/>
  <c r="S59" i="8"/>
  <c r="T42" i="8"/>
  <c r="S65" i="8"/>
  <c r="S62" i="8"/>
  <c r="L84" i="8" l="1"/>
  <c r="L85" i="8" s="1"/>
  <c r="L88" i="8" s="1"/>
  <c r="L86" i="8"/>
  <c r="L82" i="8"/>
  <c r="L87" i="8" s="1"/>
  <c r="R73" i="8"/>
  <c r="U42" i="8"/>
  <c r="U57" i="8"/>
  <c r="M75" i="8"/>
  <c r="M68" i="8"/>
  <c r="O50" i="8"/>
  <c r="U45" i="8"/>
  <c r="T54" i="8"/>
  <c r="N80" i="8"/>
  <c r="N51" i="8"/>
  <c r="N67" i="8" s="1"/>
  <c r="S60" i="8"/>
  <c r="T44" i="8"/>
  <c r="S78" i="8"/>
  <c r="S56" i="8"/>
  <c r="S55" i="8" s="1"/>
  <c r="S63" i="8" s="1"/>
  <c r="S66" i="8" s="1"/>
  <c r="Q73" i="8"/>
  <c r="T65" i="8"/>
  <c r="T62" i="8"/>
  <c r="L70" i="8"/>
  <c r="S73" i="8" l="1"/>
  <c r="N75" i="8"/>
  <c r="N68" i="8"/>
  <c r="U65" i="8"/>
  <c r="U62" i="8"/>
  <c r="O80" i="8"/>
  <c r="O51" i="8"/>
  <c r="O67" i="8" s="1"/>
  <c r="P48" i="8"/>
  <c r="V57" i="8"/>
  <c r="V42" i="8"/>
  <c r="U44" i="8"/>
  <c r="T60" i="8"/>
  <c r="T78" i="8"/>
  <c r="T56" i="8"/>
  <c r="M70" i="8"/>
  <c r="M69" i="8"/>
  <c r="M76" i="8" s="1"/>
  <c r="M81" i="8" s="1"/>
  <c r="T59" i="8"/>
  <c r="U54" i="8"/>
  <c r="V45" i="8"/>
  <c r="V54" i="8" s="1"/>
  <c r="O75" i="8" l="1"/>
  <c r="O68" i="8"/>
  <c r="T55" i="8"/>
  <c r="T63" i="8" s="1"/>
  <c r="T66" i="8" s="1"/>
  <c r="U60" i="8"/>
  <c r="V44" i="8"/>
  <c r="V60" i="8" s="1"/>
  <c r="P50" i="8"/>
  <c r="Q48" i="8"/>
  <c r="U59" i="8"/>
  <c r="V78" i="8"/>
  <c r="V56" i="8"/>
  <c r="V55" i="8" s="1"/>
  <c r="V63" i="8" s="1"/>
  <c r="V66" i="8" s="1"/>
  <c r="N69" i="8"/>
  <c r="N76" i="8" s="1"/>
  <c r="N81" i="8" s="1"/>
  <c r="U78" i="8"/>
  <c r="U56" i="8"/>
  <c r="M84" i="8"/>
  <c r="M85" i="8" s="1"/>
  <c r="M88" i="8" s="1"/>
  <c r="M86" i="8"/>
  <c r="M82" i="8"/>
  <c r="M87" i="8" s="1"/>
  <c r="V59" i="8"/>
  <c r="V65" i="8"/>
  <c r="V62" i="8"/>
  <c r="V73" i="8" l="1"/>
  <c r="N84" i="8"/>
  <c r="N85" i="8" s="1"/>
  <c r="N88" i="8" s="1"/>
  <c r="N86" i="8"/>
  <c r="N82" i="8"/>
  <c r="N87" i="8" s="1"/>
  <c r="P80" i="8"/>
  <c r="P51" i="8"/>
  <c r="P67" i="8" s="1"/>
  <c r="O70" i="8"/>
  <c r="O69" i="8"/>
  <c r="O76" i="8" s="1"/>
  <c r="O81" i="8" s="1"/>
  <c r="Q50" i="8"/>
  <c r="R48" i="8"/>
  <c r="T73" i="8"/>
  <c r="U55" i="8"/>
  <c r="U63" i="8" s="1"/>
  <c r="U66" i="8" s="1"/>
  <c r="N70" i="8"/>
  <c r="O84" i="8" l="1"/>
  <c r="O85" i="8" s="1"/>
  <c r="O88" i="8" s="1"/>
  <c r="O86" i="8"/>
  <c r="O82" i="8"/>
  <c r="O87" i="8" s="1"/>
  <c r="P75" i="8"/>
  <c r="P68" i="8"/>
  <c r="U73" i="8"/>
  <c r="Q80" i="8"/>
  <c r="Q51" i="8"/>
  <c r="Q67" i="8" s="1"/>
  <c r="R50" i="8"/>
  <c r="S48" i="8"/>
  <c r="S50" i="8" l="1"/>
  <c r="R80" i="8"/>
  <c r="R51" i="8"/>
  <c r="R67" i="8" s="1"/>
  <c r="Q75" i="8"/>
  <c r="Q68" i="8"/>
  <c r="P69" i="8"/>
  <c r="P76" i="8" s="1"/>
  <c r="P81" i="8" s="1"/>
  <c r="P70" i="8"/>
  <c r="P84" i="8" l="1"/>
  <c r="P85" i="8" s="1"/>
  <c r="P88" i="8" s="1"/>
  <c r="P82" i="8"/>
  <c r="P87" i="8" s="1"/>
  <c r="P86" i="8"/>
  <c r="Q69" i="8"/>
  <c r="Q76" i="8" s="1"/>
  <c r="Q81" i="8" s="1"/>
  <c r="S80" i="8"/>
  <c r="S51" i="8"/>
  <c r="S67" i="8" s="1"/>
  <c r="R75" i="8"/>
  <c r="R68" i="8"/>
  <c r="T48" i="8"/>
  <c r="Q84" i="8" l="1"/>
  <c r="Q85" i="8" s="1"/>
  <c r="Q88" i="8" s="1"/>
  <c r="Q82" i="8"/>
  <c r="Q87" i="8" s="1"/>
  <c r="Q86" i="8"/>
  <c r="S75" i="8"/>
  <c r="S68" i="8"/>
  <c r="T50" i="8"/>
  <c r="U48" i="8"/>
  <c r="R70" i="8"/>
  <c r="R69" i="8"/>
  <c r="R76" i="8" s="1"/>
  <c r="R81" i="8" s="1"/>
  <c r="Q70" i="8"/>
  <c r="R84" i="8" l="1"/>
  <c r="R85" i="8" s="1"/>
  <c r="R88" i="8" s="1"/>
  <c r="R82" i="8"/>
  <c r="R87" i="8" s="1"/>
  <c r="R86" i="8"/>
  <c r="T80" i="8"/>
  <c r="T51" i="8"/>
  <c r="T67" i="8" s="1"/>
  <c r="U50" i="8"/>
  <c r="V48" i="8"/>
  <c r="V50" i="8" s="1"/>
  <c r="S69" i="8"/>
  <c r="S76" i="8" s="1"/>
  <c r="S81" i="8" s="1"/>
  <c r="S84" i="8" l="1"/>
  <c r="S85" i="8" s="1"/>
  <c r="S88" i="8" s="1"/>
  <c r="S82" i="8"/>
  <c r="S87" i="8" s="1"/>
  <c r="S86" i="8"/>
  <c r="V80" i="8"/>
  <c r="V51" i="8"/>
  <c r="V67" i="8" s="1"/>
  <c r="U80" i="8"/>
  <c r="U51" i="8"/>
  <c r="U67" i="8" s="1"/>
  <c r="S70" i="8"/>
  <c r="T75" i="8"/>
  <c r="T68" i="8"/>
  <c r="T69" i="8" l="1"/>
  <c r="T76" i="8" s="1"/>
  <c r="U75" i="8"/>
  <c r="U68" i="8"/>
  <c r="T81" i="8"/>
  <c r="V75" i="8"/>
  <c r="V68" i="8"/>
  <c r="U69" i="8" l="1"/>
  <c r="U76" i="8" s="1"/>
  <c r="U81" i="8" s="1"/>
  <c r="V69" i="8"/>
  <c r="T70" i="8"/>
  <c r="T84" i="8"/>
  <c r="T85" i="8" s="1"/>
  <c r="T88" i="8" s="1"/>
  <c r="T86" i="8"/>
  <c r="T82" i="8"/>
  <c r="T87" i="8" s="1"/>
  <c r="V76" i="8" l="1"/>
  <c r="V81" i="8" s="1"/>
  <c r="V84" i="8" s="1"/>
  <c r="V82" i="8"/>
  <c r="V86" i="8"/>
  <c r="U84" i="8"/>
  <c r="U85" i="8" s="1"/>
  <c r="U88" i="8" s="1"/>
  <c r="U86" i="8"/>
  <c r="U82" i="8"/>
  <c r="U87" i="8" s="1"/>
  <c r="V70" i="8"/>
  <c r="U70" i="8"/>
  <c r="V87" i="8" l="1"/>
  <c r="G23" i="8" s="1"/>
  <c r="V89" i="8"/>
  <c r="V85" i="8"/>
  <c r="V88" i="8" l="1"/>
  <c r="G24" i="8" s="1"/>
  <c r="G25" i="8"/>
</calcChain>
</file>

<file path=xl/sharedStrings.xml><?xml version="1.0" encoding="utf-8"?>
<sst xmlns="http://schemas.openxmlformats.org/spreadsheetml/2006/main" count="2031" uniqueCount="503">
  <si>
    <t>Приложение  № _____</t>
  </si>
  <si>
    <t>к приказу Минэнерго России</t>
  </si>
  <si>
    <t>от 05.05.2016 г. №380</t>
  </si>
  <si>
    <t>Год раскрытия информации: 2024  год</t>
  </si>
  <si>
    <t>Паспорт инвестиционного проекта</t>
  </si>
  <si>
    <t>МКП «Ростгорсвет»</t>
  </si>
  <si>
    <t>(фирменное наименование субъекта электроэнергетики)</t>
  </si>
  <si>
    <t>L_0200000105</t>
  </si>
  <si>
    <t>(идентификатор инвестиционного проекта)</t>
  </si>
  <si>
    <r>
      <rPr>
        <b/>
        <u/>
        <sz val="12"/>
        <rFont val="Times New Roman"/>
        <family val="1"/>
        <charset val="204"/>
      </rPr>
      <t>«</t>
    </r>
    <r>
      <rPr>
        <b/>
        <u/>
        <sz val="12"/>
        <color rgb="FF00000A"/>
        <rFont val="Times New Roman"/>
        <family val="1"/>
        <charset val="204"/>
      </rPr>
      <t>Реконструкция ВЛ-0,4кВ от ТП-0105 ул. Каскадная, ул. Орская г. Ростов-на-Дону»</t>
    </r>
  </si>
  <si>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</si>
  <si>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</si>
  <si>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</si>
  <si>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</si>
  <si>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</si>
  <si>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</si>
  <si>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</si>
  <si>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</si>
  <si>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Реконструкция линий электропередачи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</si>
  <si>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</si>
  <si>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</si>
  <si>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</si>
  <si>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</si>
  <si>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г.Ростов-на-Дону</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</si>
  <si>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</si>
  <si>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</si>
  <si>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</si>
  <si>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</si>
  <si>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</si>
  <si>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</si>
  <si>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</si>
  <si>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</si>
  <si>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</si>
  <si>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</si>
  <si>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</si>
  <si>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</si>
  <si>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</si>
  <si>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</si>
  <si>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</si>
  <si>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</si>
  <si>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</si>
  <si>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</si>
  <si>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</si>
  <si>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</si>
  <si>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</si>
  <si>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 с НДС, млн.руб.</t>
  </si>
  <si>
    <t>Общий объем освоения капитальных вложений по инвестиционному проекту за период реализации инвестиционной программы без НДС, млн.руб.</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</si>
  <si>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</si>
  <si>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</si>
  <si>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</si>
  <si>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</si>
  <si>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</si>
  <si>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</si>
  <si>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</si>
  <si>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</si>
  <si>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</si>
  <si>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</si>
  <si>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</si>
  <si>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</si>
  <si>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</si>
  <si>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</si>
  <si>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</si>
  <si>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</si>
  <si>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</si>
  <si>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</si>
  <si>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</si>
  <si>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</si>
  <si>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</si>
  <si>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</si>
  <si>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</si>
  <si>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</si>
  <si>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</si>
  <si>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</si>
  <si>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</si>
  <si>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</si>
  <si>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</si>
  <si>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</si>
  <si>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</si>
  <si>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</si>
  <si>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</si>
  <si>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</si>
  <si>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</si>
  <si>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</si>
  <si>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</si>
  <si>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</si>
  <si>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</si>
  <si>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</si>
  <si>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</si>
  <si>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</si>
  <si>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</si>
  <si>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</si>
  <si>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</si>
  <si>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</si>
  <si>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</si>
  <si>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</si>
  <si>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</si>
  <si>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</si>
  <si>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</si>
  <si>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</si>
  <si>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</si>
  <si>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</si>
  <si>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</si>
  <si>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</si>
  <si>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</si>
  <si>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</si>
  <si>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</si>
  <si>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</si>
  <si>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</si>
  <si>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</si>
  <si>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</si>
  <si>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</si>
  <si>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</si>
  <si>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</si>
  <si>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ВЛ-0,4</t>
  </si>
  <si>
    <t>ВЛ-0,4кВ от ТП-0105</t>
  </si>
  <si>
    <t>I</t>
  </si>
  <si>
    <t>А-50</t>
  </si>
  <si>
    <t>СИП-2 3х95+1х95</t>
  </si>
  <si>
    <t>ВЛ</t>
  </si>
  <si>
    <t>металлическая промежуточная</t>
  </si>
  <si>
    <t>железобетонная промежуточная</t>
  </si>
  <si>
    <t>Акт обследования сетей электроснабжения 0,4 кВ от КТП-0105, расположенных на территории бывшего ДНТ «РСМ-Товарищ», в Первомайском районе г.Ростова-на-Дону  03.11.2020г., МКП «Ростгорсвет»</t>
  </si>
  <si>
    <t>Необходимо провести реконструкцию ВЛ-0,4кВ</t>
  </si>
  <si>
    <t>СИП-4 2х16 (1 ф вводы); СИП-4 4х16 (3 ф вводы)</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</si>
  <si>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</si>
  <si>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</si>
  <si>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</si>
  <si>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</si>
  <si>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</si>
  <si>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ВЛ-0,4кВ</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</si>
  <si>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</si>
  <si>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</si>
  <si>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Этап 1 - проектирование,
Этап 2 - строительство</t>
  </si>
  <si>
    <t>Обоснование необходимости реализации инвестиционного проекта</t>
  </si>
  <si>
    <t>Износ провода воздушной линии, неудовлетворительное состояние опор, повышение эффективности энергопотребления</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</si>
  <si>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</si>
  <si>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</si>
  <si>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</si>
  <si>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1П, 2С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</si>
  <si>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</si>
  <si>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</si>
  <si>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</si>
  <si>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</si>
  <si>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</si>
  <si>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</si>
  <si>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</si>
  <si>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</si>
  <si>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</si>
  <si>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</si>
  <si>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</si>
  <si>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</si>
  <si>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</si>
  <si>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</si>
  <si>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</si>
  <si>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</si>
  <si>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</si>
  <si>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</si>
  <si>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</si>
  <si>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</si>
  <si>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</si>
  <si>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</si>
  <si>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</si>
  <si>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</si>
  <si>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</si>
  <si>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</si>
  <si>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</si>
  <si>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</si>
  <si>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</si>
  <si>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</si>
  <si>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</si>
  <si>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</si>
  <si>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</si>
  <si>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</si>
  <si>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</si>
  <si>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</si>
  <si>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</si>
  <si>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</si>
  <si>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МКП "Ростгорсвет"</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</si>
  <si>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</si>
  <si>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</si>
  <si>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</si>
  <si>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</si>
  <si>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</si>
  <si>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</si>
  <si>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</si>
  <si>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</si>
  <si>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</si>
  <si>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</si>
  <si>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</si>
  <si>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</si>
  <si>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</si>
  <si>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</si>
  <si>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</si>
  <si>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</si>
  <si>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</si>
  <si>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</si>
  <si>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</si>
  <si>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</si>
  <si>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</si>
  <si>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</si>
  <si>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</si>
  <si>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</si>
  <si>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</si>
  <si>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</si>
  <si>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</si>
  <si>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</si>
  <si>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</si>
  <si>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</si>
  <si>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</si>
  <si>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</si>
  <si>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</si>
  <si>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</si>
  <si>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</si>
  <si>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</si>
  <si>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</si>
  <si>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</si>
  <si>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</si>
  <si>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</si>
  <si>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</si>
  <si>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</si>
  <si>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</si>
  <si>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</si>
  <si>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</si>
  <si>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</si>
  <si>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</si>
  <si>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</si>
  <si>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</si>
  <si>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</si>
  <si>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</si>
  <si>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</si>
  <si>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</si>
  <si>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</si>
  <si>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</si>
  <si>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</si>
  <si>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</si>
  <si>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</si>
  <si>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</si>
  <si>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</si>
  <si>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</si>
  <si>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</si>
  <si>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</si>
  <si>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</si>
  <si>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</si>
  <si>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</si>
  <si>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</si>
  <si>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</si>
  <si>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</si>
  <si>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</si>
  <si>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</si>
  <si>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</si>
  <si>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</si>
  <si>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</si>
  <si>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</si>
  <si>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</si>
  <si>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</si>
  <si>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</si>
  <si>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</si>
  <si>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</si>
  <si>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</si>
  <si>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</si>
  <si>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</si>
  <si>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</si>
  <si>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</si>
  <si>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</si>
  <si>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</si>
  <si>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</si>
  <si>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</si>
  <si>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</si>
  <si>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</si>
  <si>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</si>
  <si>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</si>
  <si>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</si>
  <si>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</si>
  <si>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</si>
  <si>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</si>
  <si>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 xml:space="preserve"> -</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</si>
  <si>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</si>
  <si>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</si>
  <si>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</si>
  <si>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</si>
  <si>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</si>
  <si>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</si>
  <si>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</si>
  <si>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</si>
  <si>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</si>
  <si>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</si>
  <si>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</si>
  <si>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</si>
  <si>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</si>
  <si>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</si>
  <si>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</si>
  <si>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</si>
  <si>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</si>
  <si>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</si>
  <si>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</si>
  <si>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</si>
  <si>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</si>
  <si>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</si>
  <si>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</si>
  <si>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</si>
  <si>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</si>
  <si>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</si>
  <si>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 xml:space="preserve">Комплексное опробование оборудования </t>
  </si>
  <si>
    <t>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</si>
  <si>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</si>
  <si>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</si>
  <si>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</si>
  <si>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</si>
  <si>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</si>
  <si>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</si>
  <si>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</si>
  <si>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</si>
  <si>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 xml:space="preserve">Получение разрешения на ввод объекта в эксплуатацию. </t>
  </si>
  <si>
    <t xml:space="preserve">МКП «Ростгорсвет»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</si>
  <si>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</si>
  <si>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</si>
  <si>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</si>
  <si>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</si>
  <si>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</si>
  <si>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</si>
  <si>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Год 2022</t>
  </si>
  <si>
    <t>Год 2023</t>
  </si>
  <si>
    <t>Год 2024</t>
  </si>
  <si>
    <t>Год 2025</t>
  </si>
  <si>
    <t>Год 2026</t>
  </si>
  <si>
    <t>Итого за период реализации инвестиционной программы</t>
  </si>
  <si>
    <t xml:space="preserve">Факт  </t>
  </si>
  <si>
    <t xml:space="preserve">Предложение по корректировке плана </t>
  </si>
  <si>
    <t>Предложение по корректировке плана</t>
  </si>
  <si>
    <t>по состоянию на 01.01.2024</t>
  </si>
  <si>
    <t>по состоянию на 01.01.2025</t>
  </si>
  <si>
    <t>Итого за год</t>
  </si>
  <si>
    <t>Квартал</t>
  </si>
  <si>
    <t>IV rвартал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</si>
  <si>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</si>
  <si>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</si>
  <si>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</si>
  <si>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</si>
  <si>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</si>
  <si>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</si>
  <si>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</si>
  <si>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</si>
  <si>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</si>
  <si>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</si>
  <si>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</si>
  <si>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</si>
  <si>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</si>
  <si>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</si>
  <si>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</si>
  <si>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</si>
  <si>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</si>
  <si>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</si>
  <si>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</si>
  <si>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</si>
  <si>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</si>
  <si>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</si>
  <si>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</si>
  <si>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</si>
  <si>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</si>
  <si>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</si>
  <si>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</si>
  <si>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</si>
  <si>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</si>
  <si>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</si>
  <si>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</si>
  <si>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</si>
  <si>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</si>
  <si>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</si>
  <si>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ПУ</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</si>
  <si>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</si>
  <si>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</si>
  <si>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</si>
  <si>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</si>
  <si>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</si>
  <si>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</si>
  <si>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</si>
  <si>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</si>
  <si>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</si>
  <si>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</si>
  <si>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</si>
  <si>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</si>
  <si>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</si>
  <si>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</si>
  <si>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</si>
  <si>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</si>
  <si>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</si>
  <si>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</si>
  <si>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</si>
  <si>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</si>
  <si>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</si>
  <si>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</si>
  <si>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</si>
  <si>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</si>
  <si>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</si>
  <si>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</si>
  <si>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</si>
  <si>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</si>
  <si>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</si>
  <si>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другое</t>
  </si>
  <si>
    <t xml:space="preserve">МКП «Ростгорсвет»  </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</si>
  <si>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</si>
  <si>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</si>
  <si>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</si>
  <si>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</si>
  <si>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</si>
  <si>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</si>
  <si>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</si>
  <si>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</si>
  <si>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</si>
  <si>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</si>
  <si>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</si>
  <si>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</si>
  <si>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</si>
  <si>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</si>
  <si>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</si>
  <si>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</si>
  <si>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</si>
  <si>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</si>
  <si>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</si>
  <si>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</si>
  <si>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</si>
  <si>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</si>
  <si>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</si>
  <si>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</si>
  <si>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</si>
  <si>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</si>
  <si>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</si>
  <si>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</si>
  <si>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</si>
  <si>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</si>
  <si>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</si>
  <si>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</si>
  <si>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</si>
  <si>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</si>
  <si>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</si>
  <si>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</si>
  <si>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</si>
  <si>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</si>
  <si>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</si>
  <si>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</si>
  <si>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</si>
  <si>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</si>
  <si>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</si>
  <si>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</si>
  <si>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</si>
  <si>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</si>
  <si>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</si>
  <si>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</si>
  <si>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</si>
  <si>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Декабрь 2024</t>
  </si>
  <si>
    <t xml:space="preserve"> (наименование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</si>
  <si>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</si>
  <si>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</si>
  <si>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</si>
  <si>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</si>
  <si>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</si>
  <si>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</si>
  <si>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</si>
  <si>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</si>
  <si>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2024 года с НДС, млн. руб.</t>
  </si>
  <si>
    <t>Документ, в соответствии с которым определена стоимость проекта</t>
  </si>
  <si>
    <t>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</si>
  <si>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</si>
  <si>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</si>
  <si>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</si>
  <si>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</si>
  <si>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</si>
  <si>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</si>
  <si>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</si>
  <si>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</si>
  <si>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</si>
  <si>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</si>
  <si>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</si>
  <si>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</si>
  <si>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</si>
  <si>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</si>
  <si>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</si>
  <si>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</si>
  <si>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</si>
  <si>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</si>
  <si>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</si>
  <si>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</si>
  <si>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</si>
  <si>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</si>
  <si>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</si>
  <si>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</si>
  <si>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</si>
  <si>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</si>
  <si>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</si>
  <si>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</si>
  <si>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</si>
  <si>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</si>
  <si>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</si>
  <si>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</si>
  <si>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</si>
  <si>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</si>
  <si>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</si>
  <si>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</si>
  <si>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</si>
  <si>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</si>
  <si>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</si>
  <si>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</si>
  <si>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 Ростов-на-Дону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</si>
</sst>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
    <numFmt numFmtId="165" formatCode="#\ ##0"/>
    <numFmt numFmtId="166" formatCode="#\ ##0.00"/>
    <numFmt numFmtId="167" formatCode="#\ ##0.0"/>
    <numFmt numFmtId="168" formatCode="_(* #\ ##0_);_(* \(#\ ##0\);_(* \-_);_(@_)"/>
    <numFmt numFmtId="169" formatCode="_(* #\ ##0.00_);_(* \(#\ ##0.00\);_(* \-_);_(@_)"/>
    <numFmt numFmtId="170" formatCode="#\ ##0.0000"/>
    <numFmt numFmtId="171" formatCode="0.0%"/>
    <numFmt numFmtId="173" formatCode="d/m/yyyy"/>
    <numFmt numFmtId="174" formatCode="0.000&quot; МВА&quot;"/>
  </numFmts>
  <fonts count="28" x14ac:knownFonts="1">
    <font>
      <sz val="10"/>
      <name val="Arial"/>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2"/>
      <name val="Times New Roman"/>
      <family val="1"/>
      <charset val="204"/>
    </font>
    <font>
      <b/>
      <u/>
      <sz val="12"/>
      <color rgb="FF00000A"/>
      <name val="Times New Roman"/>
      <family val="1"/>
      <charset val="204"/>
    </font>
    <font>
      <sz val="8"/>
      <color rgb="FF000000"/>
      <name val="Times New Roman"/>
      <family val="1"/>
      <charset val="204"/>
    </font>
    <font>
      <b/>
      <u/>
      <sz val="14"/>
      <color rgb="FF000000"/>
      <name val="Times New Roman"/>
      <family val="1"/>
      <charset val="204"/>
    </font>
    <font>
      <b/>
      <sz val="8"/>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sz val="10"/>
      <color rgb="FF000000"/>
      <name val="Times New Roman"/>
      <family val="1"/>
      <charset val="204"/>
    </font>
    <font>
      <b/>
      <sz val="11"/>
      <color rgb="FF000000"/>
      <name val="Times New Roman"/>
      <family val="1"/>
      <charset val="204"/>
    </font>
    <font>
      <sz val="12"/>
      <name val="Times New Roman"/>
      <family val="1"/>
      <charset val="204"/>
    </font>
    <font>
      <sz val="11"/>
      <name val="Calibri"/>
      <family val="2"/>
      <charset val="204"/>
    </font>
    <font>
      <b/>
      <sz val="12"/>
      <name val="Times New Roman"/>
      <family val="1"/>
      <charset val="204"/>
    </font>
    <font>
      <b/>
      <sz val="14"/>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1"/>
      <color rgb="FF000000"/>
      <name val="Times New Roman"/>
      <family val="1"/>
      <charset val="204"/>
    </font>
    <font>
      <b/>
      <sz val="10"/>
      <color rgb="FF000000"/>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theme="0"/>
        <bgColor rgb="FFFFFF00"/>
      </patternFill>
    </fill>
  </fills>
  <borders count="3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s>
  <cellStyleXfs count="2">
    <xf numFmtId="0" fontId="0" fillId="0" borderId="0"/>
    <xf numFmtId="0" fontId="16" fillId="0" borderId="0"/>
  </cellStyleXfs>
  <cellXfs count="185">
    <xf numFmtId="0" fontId="0" fillId="0" borderId="0" xfId="0"/>
    <xf numFmtId="0" fontId="3" fillId="0" borderId="0" xfId="0" applyFont="1" applyBorder="1" applyAlignment="1" applyProtection="1">
      <alignment horizontal="center" vertical="center"/>
    </xf>
    <xf numFmtId="0" fontId="3" fillId="0" borderId="0" xfId="0" applyFont="1" applyBorder="1" applyAlignment="1" applyProtection="1">
      <alignment horizontal="center"/>
    </xf>
    <xf numFmtId="1" fontId="1" fillId="0" borderId="1" xfId="0" applyNumberFormat="1" applyFont="1" applyBorder="1" applyAlignment="1" applyProtection="1">
      <alignment horizontal="center" vertical="center" wrapText="1"/>
    </xf>
    <xf numFmtId="0" fontId="8" fillId="0" borderId="0" xfId="0" applyFont="1" applyBorder="1" applyAlignment="1" applyProtection="1">
      <alignment horizontal="center"/>
    </xf>
    <xf numFmtId="0" fontId="2"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1" fillId="0" borderId="0" xfId="0" applyFont="1" applyBorder="1" applyAlignment="1" applyProtection="1">
      <alignment horizontal="right" wrapText="1"/>
    </xf>
    <xf numFmtId="0" fontId="1" fillId="0" borderId="1" xfId="0" applyFont="1" applyBorder="1" applyAlignment="1" applyProtection="1">
      <alignment horizontal="center" vertical="center" wrapText="1"/>
    </xf>
    <xf numFmtId="0" fontId="5" fillId="0" borderId="0" xfId="0" applyFont="1" applyBorder="1" applyAlignment="1" applyProtection="1">
      <alignment horizontal="center" wrapText="1"/>
    </xf>
    <xf numFmtId="0" fontId="1" fillId="0" borderId="0" xfId="0" applyFont="1" applyBorder="1" applyAlignment="1" applyProtection="1">
      <alignment horizontal="center" wrapText="1"/>
    </xf>
    <xf numFmtId="0" fontId="4" fillId="0" borderId="0" xfId="0" applyFont="1" applyBorder="1" applyAlignment="1" applyProtection="1">
      <alignment horizontal="center"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0" fontId="1" fillId="0" borderId="0" xfId="0" applyFont="1" applyAlignment="1" applyProtection="1">
      <alignment horizontal="center"/>
    </xf>
    <xf numFmtId="0" fontId="1" fillId="0" borderId="0" xfId="0" applyFont="1" applyAlignment="1" applyProtection="1">
      <alignment horizontal="left"/>
    </xf>
    <xf numFmtId="0" fontId="1" fillId="0" borderId="0" xfId="0" applyFont="1" applyAlignment="1" applyProtection="1">
      <alignment horizontal="left" wrapText="1"/>
    </xf>
    <xf numFmtId="0" fontId="0" fillId="0" borderId="0" xfId="0" applyAlignment="1" applyProtection="1"/>
    <xf numFmtId="0" fontId="1" fillId="0" borderId="0" xfId="0" applyFont="1" applyAlignment="1" applyProtection="1">
      <alignment horizontal="right" wrapText="1"/>
    </xf>
    <xf numFmtId="0" fontId="1" fillId="0" borderId="1" xfId="0" applyFont="1" applyBorder="1" applyAlignment="1" applyProtection="1">
      <alignment horizontal="center" vertical="center" wrapText="1"/>
    </xf>
    <xf numFmtId="1" fontId="7" fillId="0" borderId="1" xfId="0" applyNumberFormat="1" applyFont="1" applyBorder="1" applyAlignment="1" applyProtection="1">
      <alignment horizontal="center" vertical="center" wrapText="1"/>
    </xf>
    <xf numFmtId="0" fontId="7" fillId="0" borderId="0" xfId="0" applyFont="1" applyAlignment="1" applyProtection="1">
      <alignment horizontal="left" wrapText="1"/>
    </xf>
    <xf numFmtId="1"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xf>
    <xf numFmtId="0" fontId="1" fillId="0" borderId="0" xfId="0" applyFont="1" applyAlignment="1" applyProtection="1">
      <alignment horizontal="center" wrapText="1"/>
    </xf>
    <xf numFmtId="0" fontId="2" fillId="0" borderId="1" xfId="0" applyFont="1" applyBorder="1" applyAlignment="1" applyProtection="1">
      <alignment horizontal="center" vertical="center" wrapText="1"/>
    </xf>
    <xf numFmtId="1" fontId="9" fillId="0" borderId="1" xfId="0" applyNumberFormat="1"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1" fillId="0" borderId="1" xfId="0" applyFont="1" applyBorder="1" applyAlignment="1" applyProtection="1">
      <alignment horizontal="right" wrapText="1"/>
    </xf>
    <xf numFmtId="0" fontId="12" fillId="0" borderId="0" xfId="0" applyFont="1" applyAlignment="1" applyProtection="1">
      <alignment horizontal="right"/>
    </xf>
    <xf numFmtId="0" fontId="13" fillId="0" borderId="0" xfId="0" applyFont="1" applyAlignment="1" applyProtection="1">
      <alignment horizontal="left"/>
    </xf>
    <xf numFmtId="1" fontId="7" fillId="0" borderId="1" xfId="0" applyNumberFormat="1" applyFont="1" applyBorder="1" applyAlignment="1" applyProtection="1">
      <alignment horizontal="center" vertical="center"/>
    </xf>
    <xf numFmtId="0" fontId="7" fillId="0" borderId="0" xfId="0" applyFont="1" applyAlignment="1" applyProtection="1">
      <alignment horizontal="left"/>
    </xf>
    <xf numFmtId="164" fontId="1" fillId="0" borderId="1" xfId="0" applyNumberFormat="1" applyFont="1" applyBorder="1" applyAlignment="1" applyProtection="1">
      <alignment horizontal="center" vertical="center" wrapText="1"/>
    </xf>
    <xf numFmtId="1" fontId="14" fillId="0" borderId="1" xfId="0" applyNumberFormat="1" applyFont="1" applyBorder="1" applyAlignment="1" applyProtection="1">
      <alignment horizontal="center" vertical="center" wrapText="1"/>
    </xf>
    <xf numFmtId="0" fontId="14" fillId="0" borderId="0" xfId="0" applyFont="1" applyAlignment="1" applyProtection="1">
      <alignment horizontal="left"/>
    </xf>
    <xf numFmtId="0" fontId="1" fillId="2" borderId="1" xfId="0" applyFont="1" applyFill="1" applyBorder="1" applyAlignment="1" applyProtection="1">
      <alignment horizontal="center" vertical="center" wrapText="1"/>
    </xf>
    <xf numFmtId="0" fontId="1" fillId="0" borderId="0" xfId="0" applyFont="1" applyAlignment="1" applyProtection="1">
      <alignment horizontal="right"/>
    </xf>
    <xf numFmtId="0" fontId="15" fillId="0" borderId="1" xfId="0" applyFont="1" applyBorder="1" applyAlignment="1" applyProtection="1">
      <alignment horizontal="center" vertical="center" wrapText="1"/>
    </xf>
    <xf numFmtId="1" fontId="1" fillId="0" borderId="1" xfId="0" applyNumberFormat="1" applyFont="1" applyBorder="1" applyAlignment="1" applyProtection="1">
      <alignment horizontal="center" vertical="center"/>
    </xf>
    <xf numFmtId="0" fontId="1" fillId="0" borderId="1" xfId="0" applyFont="1" applyBorder="1" applyAlignment="1" applyProtection="1">
      <alignment horizontal="center" vertical="center"/>
    </xf>
    <xf numFmtId="1" fontId="2" fillId="0" borderId="1" xfId="0" applyNumberFormat="1" applyFont="1" applyBorder="1" applyAlignment="1" applyProtection="1">
      <alignment horizontal="center" vertical="center" wrapText="1"/>
    </xf>
    <xf numFmtId="1" fontId="7" fillId="0" borderId="3" xfId="0" applyNumberFormat="1"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xf>
    <xf numFmtId="0" fontId="16" fillId="2" borderId="0" xfId="0" applyFont="1" applyFill="1" applyAlignment="1" applyProtection="1">
      <alignment horizontal="left" wrapText="1"/>
    </xf>
    <xf numFmtId="0" fontId="16" fillId="0" borderId="0" xfId="1" applyFont="1" applyAlignment="1" applyProtection="1">
      <alignment vertical="center"/>
    </xf>
    <xf numFmtId="0" fontId="17" fillId="2" borderId="0" xfId="0" applyFont="1" applyFill="1" applyAlignment="1" applyProtection="1">
      <alignment horizontal="right" wrapText="1"/>
    </xf>
    <xf numFmtId="0" fontId="16" fillId="0" borderId="0" xfId="0" applyFont="1" applyAlignment="1" applyProtection="1">
      <alignment vertical="center"/>
    </xf>
    <xf numFmtId="0" fontId="16" fillId="2" borderId="0" xfId="0" applyFont="1" applyFill="1" applyAlignment="1" applyProtection="1">
      <alignment horizontal="left"/>
    </xf>
    <xf numFmtId="0" fontId="21" fillId="2" borderId="0" xfId="0" applyFont="1" applyFill="1" applyAlignment="1" applyProtection="1">
      <alignment horizontal="center" vertical="center"/>
    </xf>
    <xf numFmtId="0" fontId="16" fillId="2" borderId="0" xfId="0" applyFont="1" applyFill="1" applyAlignment="1" applyProtection="1">
      <alignment vertical="center"/>
    </xf>
    <xf numFmtId="0" fontId="22" fillId="2" borderId="0" xfId="0" applyFont="1" applyFill="1" applyAlignment="1" applyProtection="1">
      <alignment horizontal="left" vertical="center"/>
    </xf>
    <xf numFmtId="0" fontId="23" fillId="2" borderId="0" xfId="0" applyFont="1" applyFill="1" applyAlignment="1" applyProtection="1">
      <alignment vertical="center"/>
    </xf>
    <xf numFmtId="0" fontId="16" fillId="2" borderId="4" xfId="0" applyFont="1" applyFill="1" applyBorder="1" applyAlignment="1" applyProtection="1">
      <alignment vertical="center"/>
    </xf>
    <xf numFmtId="3" fontId="24" fillId="2" borderId="5" xfId="0" applyNumberFormat="1" applyFont="1" applyFill="1" applyBorder="1" applyAlignment="1" applyProtection="1">
      <alignment vertical="center"/>
    </xf>
    <xf numFmtId="0" fontId="16" fillId="2" borderId="6" xfId="0" applyFont="1" applyFill="1" applyBorder="1" applyAlignment="1" applyProtection="1">
      <alignment vertical="center"/>
    </xf>
    <xf numFmtId="165" fontId="24" fillId="2" borderId="7" xfId="0" applyNumberFormat="1" applyFont="1" applyFill="1" applyBorder="1" applyAlignment="1" applyProtection="1">
      <alignment vertical="center"/>
    </xf>
    <xf numFmtId="0" fontId="16" fillId="2" borderId="0" xfId="0" applyFont="1" applyFill="1" applyAlignment="1" applyProtection="1">
      <alignment horizontal="right" vertical="center"/>
    </xf>
    <xf numFmtId="0" fontId="16" fillId="2" borderId="8" xfId="0" applyFont="1" applyFill="1" applyBorder="1" applyAlignment="1" applyProtection="1">
      <alignment vertical="center"/>
    </xf>
    <xf numFmtId="165" fontId="24" fillId="2" borderId="9" xfId="0" applyNumberFormat="1" applyFont="1" applyFill="1" applyBorder="1" applyAlignment="1" applyProtection="1">
      <alignment vertical="center"/>
    </xf>
    <xf numFmtId="166" fontId="23" fillId="2" borderId="1" xfId="0" applyNumberFormat="1" applyFont="1" applyFill="1" applyBorder="1" applyAlignment="1" applyProtection="1">
      <alignment horizontal="center" vertical="center"/>
    </xf>
    <xf numFmtId="0" fontId="16" fillId="2" borderId="0" xfId="0" applyFont="1" applyFill="1" applyBorder="1" applyAlignment="1" applyProtection="1">
      <alignment vertical="center"/>
    </xf>
    <xf numFmtId="0" fontId="16" fillId="2" borderId="10" xfId="0" applyFont="1" applyFill="1" applyBorder="1" applyAlignment="1" applyProtection="1">
      <alignment vertical="center"/>
    </xf>
    <xf numFmtId="10" fontId="24" fillId="2" borderId="11" xfId="0" applyNumberFormat="1" applyFont="1" applyFill="1" applyBorder="1" applyAlignment="1" applyProtection="1">
      <alignment vertical="center"/>
    </xf>
    <xf numFmtId="10" fontId="24" fillId="2" borderId="9" xfId="0" applyNumberFormat="1" applyFont="1" applyFill="1" applyBorder="1" applyAlignment="1" applyProtection="1">
      <alignment vertical="center"/>
    </xf>
    <xf numFmtId="165" fontId="24" fillId="2" borderId="5" xfId="0" applyNumberFormat="1" applyFont="1" applyFill="1" applyBorder="1" applyAlignment="1" applyProtection="1">
      <alignment vertical="center"/>
    </xf>
    <xf numFmtId="9" fontId="24" fillId="2" borderId="12" xfId="0" applyNumberFormat="1" applyFont="1" applyFill="1" applyBorder="1" applyAlignment="1" applyProtection="1">
      <alignment vertical="center"/>
    </xf>
    <xf numFmtId="0" fontId="16" fillId="2" borderId="13" xfId="0" applyFont="1" applyFill="1" applyBorder="1" applyAlignment="1" applyProtection="1">
      <alignment vertical="center"/>
    </xf>
    <xf numFmtId="165" fontId="24" fillId="2" borderId="4" xfId="0" applyNumberFormat="1" applyFont="1" applyFill="1" applyBorder="1" applyAlignment="1" applyProtection="1">
      <alignment vertical="center"/>
    </xf>
    <xf numFmtId="0" fontId="16" fillId="2" borderId="14" xfId="0" applyFont="1" applyFill="1" applyBorder="1" applyAlignment="1" applyProtection="1">
      <alignment vertical="center"/>
    </xf>
    <xf numFmtId="10" fontId="24" fillId="2" borderId="15" xfId="0" applyNumberFormat="1" applyFont="1" applyFill="1" applyBorder="1" applyAlignment="1" applyProtection="1">
      <alignment vertical="center"/>
    </xf>
    <xf numFmtId="10" fontId="24" fillId="2" borderId="6" xfId="0" applyNumberFormat="1" applyFont="1" applyFill="1" applyBorder="1" applyAlignment="1" applyProtection="1">
      <alignment vertical="center"/>
    </xf>
    <xf numFmtId="0" fontId="16" fillId="2" borderId="16" xfId="0" applyFont="1" applyFill="1" applyBorder="1" applyAlignment="1" applyProtection="1">
      <alignment vertical="center"/>
    </xf>
    <xf numFmtId="10" fontId="24" fillId="2" borderId="10" xfId="0" applyNumberFormat="1" applyFont="1" applyFill="1" applyBorder="1" applyAlignment="1" applyProtection="1">
      <alignment vertical="center"/>
    </xf>
    <xf numFmtId="164" fontId="16" fillId="2" borderId="0" xfId="0" applyNumberFormat="1" applyFont="1" applyFill="1" applyAlignment="1" applyProtection="1">
      <alignment vertical="center"/>
    </xf>
    <xf numFmtId="0" fontId="16" fillId="2" borderId="17" xfId="0" applyFont="1" applyFill="1" applyBorder="1" applyAlignment="1" applyProtection="1">
      <alignment horizontal="left" vertical="center"/>
    </xf>
    <xf numFmtId="1" fontId="16" fillId="2" borderId="18" xfId="0" applyNumberFormat="1" applyFont="1" applyFill="1" applyBorder="1" applyAlignment="1" applyProtection="1">
      <alignment horizontal="center" vertical="center"/>
    </xf>
    <xf numFmtId="1" fontId="16" fillId="2" borderId="19" xfId="0" applyNumberFormat="1" applyFont="1" applyFill="1" applyBorder="1" applyAlignment="1" applyProtection="1">
      <alignment horizontal="center" vertical="center" wrapText="1"/>
    </xf>
    <xf numFmtId="1" fontId="16" fillId="2" borderId="18" xfId="0" applyNumberFormat="1" applyFont="1" applyFill="1" applyBorder="1" applyAlignment="1" applyProtection="1">
      <alignment horizontal="center" vertical="center" wrapText="1"/>
    </xf>
    <xf numFmtId="1" fontId="16" fillId="2" borderId="20" xfId="0" applyNumberFormat="1" applyFont="1" applyFill="1" applyBorder="1" applyAlignment="1" applyProtection="1">
      <alignment horizontal="center" vertical="center" wrapText="1"/>
    </xf>
    <xf numFmtId="1" fontId="16" fillId="2" borderId="5" xfId="0" applyNumberFormat="1" applyFont="1" applyFill="1" applyBorder="1" applyAlignment="1" applyProtection="1">
      <alignment horizontal="center" vertical="center" wrapText="1"/>
    </xf>
    <xf numFmtId="0" fontId="16" fillId="2" borderId="21" xfId="0" applyFont="1" applyFill="1" applyBorder="1" applyAlignment="1" applyProtection="1">
      <alignment vertical="center"/>
    </xf>
    <xf numFmtId="10" fontId="24" fillId="2" borderId="1" xfId="0" applyNumberFormat="1" applyFont="1" applyFill="1" applyBorder="1" applyAlignment="1" applyProtection="1">
      <alignment vertical="center"/>
    </xf>
    <xf numFmtId="10" fontId="24" fillId="2" borderId="22" xfId="0" applyNumberFormat="1" applyFont="1" applyFill="1" applyBorder="1" applyAlignment="1" applyProtection="1">
      <alignment vertical="center"/>
    </xf>
    <xf numFmtId="0" fontId="16" fillId="2" borderId="23" xfId="0" applyFont="1" applyFill="1" applyBorder="1" applyAlignment="1" applyProtection="1">
      <alignment vertical="center"/>
    </xf>
    <xf numFmtId="10" fontId="24" fillId="2" borderId="24" xfId="0" applyNumberFormat="1" applyFont="1" applyFill="1" applyBorder="1" applyAlignment="1" applyProtection="1">
      <alignment vertical="center"/>
    </xf>
    <xf numFmtId="10" fontId="24" fillId="2" borderId="25" xfId="0" applyNumberFormat="1" applyFont="1" applyFill="1" applyBorder="1" applyAlignment="1" applyProtection="1">
      <alignment vertical="center"/>
    </xf>
    <xf numFmtId="10" fontId="24" fillId="2" borderId="26" xfId="0" applyNumberFormat="1" applyFont="1" applyFill="1" applyBorder="1" applyAlignment="1" applyProtection="1">
      <alignment vertical="center"/>
    </xf>
    <xf numFmtId="165" fontId="24" fillId="2" borderId="24" xfId="0" applyNumberFormat="1" applyFont="1" applyFill="1" applyBorder="1" applyAlignment="1" applyProtection="1">
      <alignment vertical="center"/>
    </xf>
    <xf numFmtId="0" fontId="15" fillId="0" borderId="0" xfId="0" applyFont="1" applyAlignment="1" applyProtection="1">
      <alignment vertical="center"/>
    </xf>
    <xf numFmtId="0" fontId="25" fillId="2" borderId="27" xfId="0" applyFont="1" applyFill="1" applyBorder="1" applyAlignment="1" applyProtection="1">
      <alignment vertical="center"/>
    </xf>
    <xf numFmtId="0" fontId="16" fillId="2" borderId="28" xfId="0" applyFont="1" applyFill="1" applyBorder="1" applyAlignment="1" applyProtection="1">
      <alignment vertical="center"/>
    </xf>
    <xf numFmtId="0" fontId="16" fillId="2" borderId="29" xfId="0" applyFont="1" applyFill="1" applyBorder="1" applyAlignment="1" applyProtection="1">
      <alignment vertical="center"/>
    </xf>
    <xf numFmtId="0" fontId="21" fillId="2" borderId="17" xfId="0" applyFont="1" applyFill="1" applyBorder="1" applyAlignment="1" applyProtection="1">
      <alignment vertical="center"/>
    </xf>
    <xf numFmtId="165" fontId="24" fillId="2" borderId="1" xfId="0" applyNumberFormat="1" applyFont="1" applyFill="1" applyBorder="1" applyAlignment="1" applyProtection="1">
      <alignment vertical="center"/>
    </xf>
    <xf numFmtId="165" fontId="24" fillId="2" borderId="30" xfId="0" applyNumberFormat="1" applyFont="1" applyFill="1" applyBorder="1" applyAlignment="1" applyProtection="1">
      <alignment vertical="center"/>
    </xf>
    <xf numFmtId="165" fontId="24" fillId="2" borderId="26" xfId="0" applyNumberFormat="1" applyFont="1" applyFill="1" applyBorder="1" applyAlignment="1" applyProtection="1">
      <alignment vertical="center"/>
    </xf>
    <xf numFmtId="0" fontId="16" fillId="2" borderId="27" xfId="0" applyFont="1" applyFill="1" applyBorder="1" applyAlignment="1" applyProtection="1">
      <alignment vertical="center"/>
    </xf>
    <xf numFmtId="165" fontId="16" fillId="2" borderId="28" xfId="0" applyNumberFormat="1" applyFont="1" applyFill="1" applyBorder="1" applyAlignment="1" applyProtection="1">
      <alignment vertical="center"/>
    </xf>
    <xf numFmtId="167" fontId="16" fillId="2" borderId="28" xfId="0" applyNumberFormat="1" applyFont="1" applyFill="1" applyBorder="1" applyAlignment="1" applyProtection="1">
      <alignment vertical="center"/>
    </xf>
    <xf numFmtId="167" fontId="16" fillId="2" borderId="31" xfId="0" applyNumberFormat="1" applyFont="1" applyFill="1" applyBorder="1" applyAlignment="1" applyProtection="1">
      <alignment vertical="center"/>
    </xf>
    <xf numFmtId="167" fontId="16" fillId="2" borderId="29" xfId="0" applyNumberFormat="1" applyFont="1" applyFill="1" applyBorder="1" applyAlignment="1" applyProtection="1">
      <alignment vertical="center"/>
    </xf>
    <xf numFmtId="0" fontId="16" fillId="0" borderId="0" xfId="0" applyFont="1" applyBorder="1" applyAlignment="1" applyProtection="1">
      <alignment vertical="center"/>
    </xf>
    <xf numFmtId="0" fontId="21" fillId="2" borderId="21" xfId="0" applyFont="1" applyFill="1" applyBorder="1" applyAlignment="1" applyProtection="1">
      <alignment vertical="center"/>
    </xf>
    <xf numFmtId="168" fontId="21" fillId="2" borderId="1" xfId="0" applyNumberFormat="1" applyFont="1" applyFill="1" applyBorder="1" applyAlignment="1" applyProtection="1">
      <alignment vertical="center"/>
    </xf>
    <xf numFmtId="168" fontId="21" fillId="2" borderId="30" xfId="0" applyNumberFormat="1" applyFont="1" applyFill="1" applyBorder="1" applyAlignment="1" applyProtection="1">
      <alignment vertical="center"/>
    </xf>
    <xf numFmtId="168" fontId="24" fillId="2" borderId="1" xfId="0" applyNumberFormat="1" applyFont="1" applyFill="1" applyBorder="1" applyAlignment="1" applyProtection="1">
      <alignment vertical="center"/>
    </xf>
    <xf numFmtId="168" fontId="24" fillId="2" borderId="30" xfId="0" applyNumberFormat="1" applyFont="1" applyFill="1" applyBorder="1" applyAlignment="1" applyProtection="1">
      <alignment vertical="center"/>
    </xf>
    <xf numFmtId="168" fontId="24" fillId="2" borderId="7" xfId="0" applyNumberFormat="1" applyFont="1" applyFill="1" applyBorder="1" applyAlignment="1" applyProtection="1">
      <alignment vertical="center"/>
    </xf>
    <xf numFmtId="0" fontId="16" fillId="2" borderId="21" xfId="0" applyFont="1" applyFill="1" applyBorder="1" applyAlignment="1" applyProtection="1">
      <alignment horizontal="left" vertical="center"/>
    </xf>
    <xf numFmtId="169" fontId="16" fillId="2" borderId="1" xfId="0" applyNumberFormat="1" applyFont="1" applyFill="1" applyBorder="1" applyAlignment="1" applyProtection="1">
      <alignment vertical="center"/>
    </xf>
    <xf numFmtId="0" fontId="21" fillId="2" borderId="21" xfId="0" applyFont="1" applyFill="1" applyBorder="1" applyAlignment="1" applyProtection="1">
      <alignment horizontal="left" vertical="center" wrapText="1"/>
    </xf>
    <xf numFmtId="168" fontId="21" fillId="2" borderId="7" xfId="0" applyNumberFormat="1" applyFont="1" applyFill="1" applyBorder="1" applyAlignment="1" applyProtection="1">
      <alignment vertical="center"/>
    </xf>
    <xf numFmtId="0" fontId="21" fillId="2" borderId="21" xfId="0" applyFont="1" applyFill="1" applyBorder="1" applyAlignment="1" applyProtection="1">
      <alignment horizontal="left" vertical="center"/>
    </xf>
    <xf numFmtId="0" fontId="21" fillId="2" borderId="23" xfId="0" applyFont="1" applyFill="1" applyBorder="1" applyAlignment="1" applyProtection="1">
      <alignment horizontal="left" vertical="center"/>
    </xf>
    <xf numFmtId="168" fontId="21" fillId="2" borderId="24" xfId="0" applyNumberFormat="1" applyFont="1" applyFill="1" applyBorder="1" applyAlignment="1" applyProtection="1">
      <alignment vertical="center"/>
    </xf>
    <xf numFmtId="168" fontId="21" fillId="2" borderId="26" xfId="0" applyNumberFormat="1" applyFont="1" applyFill="1" applyBorder="1" applyAlignment="1" applyProtection="1">
      <alignment vertical="center"/>
    </xf>
    <xf numFmtId="168" fontId="21" fillId="2" borderId="9" xfId="0" applyNumberFormat="1" applyFont="1" applyFill="1" applyBorder="1" applyAlignment="1" applyProtection="1">
      <alignment vertical="center"/>
    </xf>
    <xf numFmtId="167" fontId="24" fillId="2" borderId="28" xfId="0" applyNumberFormat="1" applyFont="1" applyFill="1" applyBorder="1" applyAlignment="1" applyProtection="1">
      <alignment horizontal="center" vertical="center"/>
    </xf>
    <xf numFmtId="167" fontId="24" fillId="2" borderId="31" xfId="0" applyNumberFormat="1" applyFont="1" applyFill="1" applyBorder="1" applyAlignment="1" applyProtection="1">
      <alignment horizontal="center" vertical="center"/>
    </xf>
    <xf numFmtId="167" fontId="24" fillId="2" borderId="29" xfId="0" applyNumberFormat="1" applyFont="1" applyFill="1" applyBorder="1" applyAlignment="1" applyProtection="1">
      <alignment horizontal="center" vertical="center"/>
    </xf>
    <xf numFmtId="0" fontId="21" fillId="2" borderId="21" xfId="0" applyFont="1" applyFill="1" applyBorder="1" applyAlignment="1" applyProtection="1">
      <alignment vertical="center" wrapText="1"/>
    </xf>
    <xf numFmtId="170" fontId="24" fillId="2" borderId="1" xfId="0" applyNumberFormat="1" applyFont="1" applyFill="1" applyBorder="1" applyAlignment="1" applyProtection="1">
      <alignment horizontal="center" vertical="center"/>
    </xf>
    <xf numFmtId="170" fontId="24" fillId="2" borderId="30" xfId="0" applyNumberFormat="1" applyFont="1" applyFill="1" applyBorder="1" applyAlignment="1" applyProtection="1">
      <alignment horizontal="center" vertical="center"/>
    </xf>
    <xf numFmtId="170" fontId="24" fillId="2" borderId="7" xfId="0" applyNumberFormat="1" applyFont="1" applyFill="1" applyBorder="1" applyAlignment="1" applyProtection="1">
      <alignment horizontal="center" vertical="center"/>
    </xf>
    <xf numFmtId="171" fontId="21" fillId="2" borderId="1" xfId="0" applyNumberFormat="1" applyFont="1" applyFill="1" applyBorder="1" applyAlignment="1" applyProtection="1">
      <alignment vertical="center"/>
    </xf>
    <xf numFmtId="171" fontId="21" fillId="2" borderId="30" xfId="0" applyNumberFormat="1" applyFont="1" applyFill="1" applyBorder="1" applyAlignment="1" applyProtection="1">
      <alignment vertical="center"/>
    </xf>
    <xf numFmtId="171" fontId="21" fillId="2" borderId="7" xfId="0" applyNumberFormat="1" applyFont="1" applyFill="1" applyBorder="1" applyAlignment="1" applyProtection="1">
      <alignment vertical="center"/>
    </xf>
    <xf numFmtId="169" fontId="21" fillId="2" borderId="1" xfId="0" applyNumberFormat="1" applyFont="1" applyFill="1" applyBorder="1" applyAlignment="1" applyProtection="1">
      <alignment vertical="center"/>
    </xf>
    <xf numFmtId="169" fontId="21" fillId="2" borderId="30" xfId="0" applyNumberFormat="1" applyFont="1" applyFill="1" applyBorder="1" applyAlignment="1" applyProtection="1">
      <alignment vertical="center"/>
    </xf>
    <xf numFmtId="169" fontId="21" fillId="2" borderId="7" xfId="0" applyNumberFormat="1" applyFont="1" applyFill="1" applyBorder="1" applyAlignment="1" applyProtection="1">
      <alignment vertical="center"/>
    </xf>
    <xf numFmtId="0" fontId="21" fillId="2" borderId="32" xfId="0" applyFont="1" applyFill="1" applyBorder="1" applyAlignment="1" applyProtection="1">
      <alignment vertical="center"/>
    </xf>
    <xf numFmtId="169" fontId="21" fillId="2" borderId="33" xfId="0" applyNumberFormat="1" applyFont="1" applyFill="1" applyBorder="1" applyAlignment="1" applyProtection="1">
      <alignment vertical="center"/>
    </xf>
    <xf numFmtId="169" fontId="21" fillId="2" borderId="34" xfId="0" applyNumberFormat="1" applyFont="1" applyFill="1" applyBorder="1" applyAlignment="1" applyProtection="1">
      <alignment vertical="center"/>
    </xf>
    <xf numFmtId="169" fontId="21" fillId="2" borderId="35" xfId="0" applyNumberFormat="1" applyFont="1" applyFill="1" applyBorder="1" applyAlignment="1" applyProtection="1">
      <alignment vertical="center"/>
    </xf>
    <xf numFmtId="0" fontId="16" fillId="2" borderId="0" xfId="1" applyFont="1" applyFill="1" applyAlignment="1" applyProtection="1">
      <alignment vertical="center"/>
    </xf>
    <xf numFmtId="0" fontId="2" fillId="0" borderId="3" xfId="0" applyFont="1" applyBorder="1" applyAlignment="1" applyProtection="1">
      <alignment horizontal="center" vertical="center" wrapText="1"/>
    </xf>
    <xf numFmtId="1" fontId="9" fillId="0" borderId="3" xfId="0" applyNumberFormat="1" applyFont="1" applyBorder="1" applyAlignment="1" applyProtection="1">
      <alignment horizontal="center" vertical="center" wrapText="1"/>
    </xf>
    <xf numFmtId="0" fontId="1" fillId="0" borderId="1" xfId="0" applyFont="1" applyBorder="1" applyAlignment="1" applyProtection="1">
      <alignment horizontal="left" wrapText="1"/>
    </xf>
    <xf numFmtId="0" fontId="0" fillId="0" borderId="0" xfId="0" applyAlignment="1" applyProtection="1">
      <alignment horizontal="left"/>
    </xf>
    <xf numFmtId="173" fontId="1" fillId="0" borderId="1" xfId="0" applyNumberFormat="1" applyFont="1" applyBorder="1" applyAlignment="1" applyProtection="1">
      <alignment horizontal="center" vertical="center" wrapText="1"/>
    </xf>
    <xf numFmtId="173" fontId="16" fillId="0" borderId="1" xfId="1" applyNumberFormat="1" applyFont="1" applyBorder="1" applyAlignment="1" applyProtection="1">
      <alignment horizontal="center" vertical="center" wrapText="1"/>
    </xf>
    <xf numFmtId="173" fontId="16" fillId="2" borderId="1" xfId="1"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textRotation="90" wrapText="1"/>
    </xf>
    <xf numFmtId="1" fontId="2" fillId="0" borderId="1" xfId="0" applyNumberFormat="1" applyFont="1" applyBorder="1" applyAlignment="1" applyProtection="1">
      <alignment horizontal="center" vertical="center"/>
    </xf>
    <xf numFmtId="0" fontId="2" fillId="0" borderId="1" xfId="0" applyFont="1" applyBorder="1" applyAlignment="1" applyProtection="1">
      <alignment horizontal="left" vertical="center" wrapText="1"/>
    </xf>
    <xf numFmtId="0" fontId="2" fillId="0" borderId="1" xfId="0" applyFont="1" applyBorder="1" applyAlignment="1" applyProtection="1">
      <alignment horizontal="center" vertical="center"/>
    </xf>
    <xf numFmtId="164" fontId="2" fillId="2" borderId="1" xfId="0" applyNumberFormat="1" applyFont="1" applyFill="1" applyBorder="1" applyAlignment="1" applyProtection="1">
      <alignment horizontal="center" vertical="center"/>
    </xf>
    <xf numFmtId="164" fontId="2" fillId="0" borderId="1" xfId="0" applyNumberFormat="1" applyFont="1" applyBorder="1" applyAlignment="1" applyProtection="1">
      <alignment horizontal="center" vertical="center"/>
    </xf>
    <xf numFmtId="0" fontId="2" fillId="2" borderId="1" xfId="0" applyFont="1" applyFill="1" applyBorder="1" applyAlignment="1" applyProtection="1">
      <alignment horizontal="center" vertical="center"/>
    </xf>
    <xf numFmtId="0" fontId="1" fillId="2" borderId="1" xfId="0" applyFont="1" applyFill="1" applyBorder="1" applyAlignment="1" applyProtection="1">
      <alignment horizontal="center" vertical="center"/>
    </xf>
    <xf numFmtId="0" fontId="1" fillId="2" borderId="1" xfId="0" applyFont="1" applyFill="1" applyBorder="1" applyAlignment="1" applyProtection="1">
      <alignment horizontal="left" vertical="center" wrapText="1"/>
    </xf>
    <xf numFmtId="164" fontId="1" fillId="2" borderId="1" xfId="0" applyNumberFormat="1" applyFont="1" applyFill="1" applyBorder="1" applyAlignment="1" applyProtection="1">
      <alignment horizontal="center" vertical="center"/>
    </xf>
    <xf numFmtId="164" fontId="1" fillId="0" borderId="1" xfId="0" applyNumberFormat="1" applyFont="1" applyBorder="1" applyAlignment="1" applyProtection="1">
      <alignment horizontal="center" vertical="center"/>
    </xf>
    <xf numFmtId="1" fontId="14" fillId="0" borderId="1" xfId="0" applyNumberFormat="1" applyFont="1" applyBorder="1" applyAlignment="1" applyProtection="1">
      <alignment horizontal="right" vertical="center" wrapText="1"/>
    </xf>
    <xf numFmtId="0" fontId="15" fillId="0" borderId="1" xfId="0" applyFont="1" applyBorder="1" applyAlignment="1" applyProtection="1">
      <alignment horizontal="left" vertical="center" wrapText="1"/>
    </xf>
    <xf numFmtId="0" fontId="14" fillId="0" borderId="1" xfId="0" applyFont="1" applyBorder="1" applyAlignment="1" applyProtection="1">
      <alignment horizontal="left" vertical="center" wrapText="1"/>
    </xf>
    <xf numFmtId="0" fontId="26" fillId="0" borderId="1" xfId="0" applyFont="1" applyBorder="1" applyAlignment="1" applyProtection="1">
      <alignment horizontal="center" vertical="center" wrapText="1"/>
    </xf>
    <xf numFmtId="174" fontId="26" fillId="0" borderId="1" xfId="0" applyNumberFormat="1" applyFont="1" applyBorder="1" applyAlignment="1" applyProtection="1">
      <alignment horizontal="center" vertical="center" wrapText="1"/>
    </xf>
    <xf numFmtId="0" fontId="26" fillId="0" borderId="1" xfId="0" applyFont="1" applyBorder="1" applyAlignment="1" applyProtection="1">
      <alignment horizontal="left" vertical="center" wrapText="1"/>
    </xf>
    <xf numFmtId="1" fontId="14" fillId="0" borderId="1" xfId="0" applyNumberFormat="1" applyFont="1" applyBorder="1" applyAlignment="1" applyProtection="1">
      <alignment horizontal="right" vertical="center"/>
    </xf>
    <xf numFmtId="0" fontId="26" fillId="0" borderId="1" xfId="0" applyFont="1" applyBorder="1" applyAlignment="1" applyProtection="1">
      <alignment horizontal="left" vertical="center"/>
    </xf>
    <xf numFmtId="0" fontId="15"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16" fillId="2" borderId="0" xfId="0" applyFont="1" applyFill="1" applyBorder="1" applyAlignment="1" applyProtection="1">
      <alignment horizontal="right" wrapText="1"/>
    </xf>
    <xf numFmtId="0" fontId="18" fillId="2" borderId="0" xfId="0" applyFont="1" applyFill="1" applyBorder="1" applyAlignment="1" applyProtection="1">
      <alignment horizontal="center" wrapText="1"/>
    </xf>
    <xf numFmtId="0" fontId="19" fillId="2" borderId="0" xfId="0" applyFont="1" applyFill="1" applyBorder="1" applyAlignment="1" applyProtection="1">
      <alignment horizontal="center" wrapText="1"/>
    </xf>
    <xf numFmtId="0" fontId="5" fillId="2" borderId="0" xfId="0" applyFont="1" applyFill="1" applyBorder="1" applyAlignment="1" applyProtection="1">
      <alignment horizontal="center" wrapText="1"/>
    </xf>
    <xf numFmtId="0" fontId="16" fillId="2" borderId="0" xfId="0" applyFont="1" applyFill="1" applyBorder="1" applyAlignment="1" applyProtection="1">
      <alignment horizontal="center" wrapText="1"/>
    </xf>
    <xf numFmtId="0" fontId="20" fillId="2" borderId="0" xfId="0" applyFont="1" applyFill="1" applyBorder="1" applyAlignment="1" applyProtection="1">
      <alignment horizontal="center" vertical="center"/>
    </xf>
    <xf numFmtId="0" fontId="21" fillId="2" borderId="2" xfId="0" applyFont="1" applyFill="1" applyBorder="1" applyAlignment="1" applyProtection="1">
      <alignment horizontal="center" vertical="center"/>
    </xf>
    <xf numFmtId="0" fontId="23" fillId="2" borderId="1" xfId="0" applyFont="1" applyFill="1" applyBorder="1" applyAlignment="1" applyProtection="1">
      <alignment horizontal="center" vertical="center"/>
    </xf>
    <xf numFmtId="0" fontId="23" fillId="2" borderId="1" xfId="0" applyFont="1" applyFill="1" applyBorder="1" applyAlignment="1" applyProtection="1">
      <alignment horizontal="center" vertical="center" wrapText="1"/>
    </xf>
    <xf numFmtId="165" fontId="23" fillId="2" borderId="1" xfId="0" applyNumberFormat="1" applyFont="1" applyFill="1" applyBorder="1" applyAlignment="1" applyProtection="1">
      <alignment horizontal="center" vertical="center"/>
    </xf>
    <xf numFmtId="0" fontId="24" fillId="2" borderId="0" xfId="0" applyFont="1" applyFill="1" applyBorder="1" applyAlignment="1" applyProtection="1">
      <alignment horizontal="left" vertical="center" wrapText="1"/>
    </xf>
    <xf numFmtId="0" fontId="2"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15" fillId="0" borderId="2" xfId="0" applyFont="1" applyBorder="1" applyAlignment="1" applyProtection="1">
      <alignment horizontal="center" wrapText="1"/>
    </xf>
    <xf numFmtId="0" fontId="2" fillId="0" borderId="1" xfId="0" applyFont="1" applyBorder="1" applyAlignment="1" applyProtection="1">
      <alignment horizontal="center" vertical="center" textRotation="90" wrapText="1"/>
    </xf>
    <xf numFmtId="0" fontId="27" fillId="2" borderId="1" xfId="0" applyFont="1" applyFill="1" applyBorder="1" applyAlignment="1" applyProtection="1">
      <alignment horizontal="center" vertical="center" wrapText="1"/>
    </xf>
    <xf numFmtId="0" fontId="14" fillId="0" borderId="0" xfId="0" applyFont="1" applyBorder="1" applyAlignment="1" applyProtection="1">
      <alignment horizontal="center" vertical="top" wrapText="1"/>
    </xf>
    <xf numFmtId="164" fontId="1" fillId="3" borderId="1" xfId="0" applyNumberFormat="1" applyFont="1" applyFill="1" applyBorder="1" applyAlignment="1" applyProtection="1">
      <alignment horizontal="center" vertical="center" wrapText="1"/>
    </xf>
  </cellXfs>
  <cellStyles count="2">
    <cellStyle name="Excel Built-in Explanatory Text" xfId="1" xr:uid="{00000000-0005-0000-0000-000006000000}"/>
    <cellStyle name="Обычный" xfId="0" builtinId="0"/>
  </cellStyles>
  <dxfs count="4">
    <dxf>
      <font>
        <color rgb="FFFFFFFF"/>
        <name val="Arial"/>
        <family val="2"/>
        <charset val="204"/>
      </font>
    </dxf>
    <dxf>
      <font>
        <color rgb="FFFFFFFF"/>
        <name val="Arial"/>
        <family val="2"/>
        <charset val="204"/>
      </font>
    </dxf>
    <dxf>
      <font>
        <color rgb="FFFFFFFF"/>
        <name val="Arial"/>
        <family val="2"/>
        <charset val="204"/>
      </font>
    </dxf>
    <dxf>
      <font>
        <color rgb="FFFFFFFF"/>
        <name val="Arial"/>
        <family val="2"/>
        <charset val="204"/>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c:style val="2"/>
  <c:chart>
    <c:autoTitleDeleted val="1"/>
    <c:plotArea>
      <c:layout>
        <c:manualLayout>
          <c:layoutTarget val="inner"/>
          <c:xMode val="edge"/>
          <c:yMode val="edge"/>
          <c:x val="0.11487303506650499"/>
          <c:y val="2.3002421307506099E-2"/>
          <c:w val="0.51988050359200499"/>
          <c:h val="0.95090126446058698"/>
        </c:manualLayout>
      </c:layout>
      <c:scatterChart>
        <c:scatterStyle val="lineMarker"/>
        <c:varyColors val="0"/>
        <c:ser>
          <c:idx val="0"/>
          <c:order val="0"/>
          <c:tx>
            <c:strRef>
              <c:f>'5. анализ эконом эфф'!$A$84</c:f>
              <c:strCache>
                <c:ptCount val="1"/>
                <c:pt idx="0">
                  <c:v>Дисконтированный денежный поток нарастающим итогом (PV)</c:v>
                </c:pt>
              </c:strCache>
            </c:strRef>
          </c:tx>
          <c:spPr>
            <a:ln w="25200" cap="rnd">
              <a:solidFill>
                <a:srgbClr val="666699"/>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_(* #\ ##0_);_(* \(#\ ##0\);_(* \-_);_(@_)</c:formatCode>
                <c:ptCount val="20"/>
                <c:pt idx="0">
                  <c:v>-4083780.36</c:v>
                </c:pt>
                <c:pt idx="1">
                  <c:v>526827.39484753599</c:v>
                </c:pt>
                <c:pt idx="2">
                  <c:v>527175.98723113257</c:v>
                </c:pt>
                <c:pt idx="3">
                  <c:v>466648.03354213538</c:v>
                </c:pt>
                <c:pt idx="4">
                  <c:v>413224.30743239674</c:v>
                </c:pt>
                <c:pt idx="5">
                  <c:v>366051.74715128331</c:v>
                </c:pt>
                <c:pt idx="6">
                  <c:v>312611.83217396337</c:v>
                </c:pt>
                <c:pt idx="7">
                  <c:v>236383.70564289001</c:v>
                </c:pt>
                <c:pt idx="8">
                  <c:v>210504.81100588152</c:v>
                </c:pt>
                <c:pt idx="9">
                  <c:v>187518.56205206836</c:v>
                </c:pt>
                <c:pt idx="10">
                  <c:v>167093.6012318421</c:v>
                </c:pt>
                <c:pt idx="11">
                  <c:v>148937.57671803038</c:v>
                </c:pt>
                <c:pt idx="12">
                  <c:v>132792.41894557572</c:v>
                </c:pt>
                <c:pt idx="13">
                  <c:v>118430.20510317097</c:v>
                </c:pt>
                <c:pt idx="14">
                  <c:v>105649.53653942028</c:v>
                </c:pt>
                <c:pt idx="15">
                  <c:v>94272.363828870861</c:v>
                </c:pt>
                <c:pt idx="16">
                  <c:v>88990.227704867517</c:v>
                </c:pt>
                <c:pt idx="17">
                  <c:v>79704.290900881155</c:v>
                </c:pt>
                <c:pt idx="18">
                  <c:v>71387.321415571816</c:v>
                </c:pt>
                <c:pt idx="19">
                  <c:v>63938.209615685962</c:v>
                </c:pt>
              </c:numCache>
            </c:numRef>
          </c:yVal>
          <c:smooth val="1"/>
          <c:extLst>
            <c:ext xmlns:c16="http://schemas.microsoft.com/office/drawing/2014/chart" uri="{C3380CC4-5D6E-409C-BE32-E72D297353CC}">
              <c16:uniqueId val="{00000000-01ED-40E6-A06F-08E359266C3E}"/>
            </c:ext>
          </c:extLst>
        </c:ser>
        <c:ser>
          <c:idx val="1"/>
          <c:order val="1"/>
          <c:tx>
            <c:strRef>
              <c:f>'5. анализ эконом эфф'!$A$85</c:f>
              <c:strCache>
                <c:ptCount val="1"/>
                <c:pt idx="0">
                  <c:v>Чистая приведённая стоимость без учета продажи (NPV) </c:v>
                </c:pt>
              </c:strCache>
            </c:strRef>
          </c:tx>
          <c:spPr>
            <a:ln w="25200" cap="rnd">
              <a:solidFill>
                <a:srgbClr val="993366"/>
              </a:solidFill>
              <a:round/>
            </a:ln>
          </c:spPr>
          <c:marker>
            <c:symbol val="none"/>
          </c:marker>
          <c:dLbls>
            <c:spPr>
              <a:noFill/>
              <a:ln>
                <a:noFill/>
              </a:ln>
              <a:effectLst/>
            </c:spPr>
            <c:txPr>
              <a:bodyPr wrap="square"/>
              <a:lstStyle/>
              <a:p>
                <a:pPr>
                  <a:defRPr lang="ru-RU" sz="1000" b="0" strike="noStrike" spc="-1">
                    <a:solidFill>
                      <a:srgbClr val="000000"/>
                    </a:solidFill>
                    <a:latin typeface="Calibri"/>
                  </a:defRPr>
                </a:pPr>
                <a:endParaRPr lang="ru-RU"/>
              </a:p>
            </c:txPr>
            <c:dLblPos val="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xVal>
            <c:numRef>
              <c:f>'5. анализ эконом эфф'!$B$72:$U$72</c:f>
              <c:numCache>
                <c:formatCode>0</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_(* #\ ##0_);_(* \(#\ ##0\);_(* \-_);_(@_)</c:formatCode>
                <c:ptCount val="20"/>
                <c:pt idx="0">
                  <c:v>-4083780.36</c:v>
                </c:pt>
                <c:pt idx="1">
                  <c:v>-3556952.9651524639</c:v>
                </c:pt>
                <c:pt idx="2">
                  <c:v>-3029776.9779213313</c:v>
                </c:pt>
                <c:pt idx="3">
                  <c:v>-2563128.944379196</c:v>
                </c:pt>
                <c:pt idx="4">
                  <c:v>-2149904.6369467992</c:v>
                </c:pt>
                <c:pt idx="5">
                  <c:v>-1783852.8897955159</c:v>
                </c:pt>
                <c:pt idx="6">
                  <c:v>-1471241.0576215526</c:v>
                </c:pt>
                <c:pt idx="7">
                  <c:v>-1234857.3519786627</c:v>
                </c:pt>
                <c:pt idx="8">
                  <c:v>-1024352.5409727811</c:v>
                </c:pt>
                <c:pt idx="9">
                  <c:v>-836833.97892071283</c:v>
                </c:pt>
                <c:pt idx="10">
                  <c:v>-669740.37768887077</c:v>
                </c:pt>
                <c:pt idx="11">
                  <c:v>-520802.80097084038</c:v>
                </c:pt>
                <c:pt idx="12">
                  <c:v>-388010.38202526467</c:v>
                </c:pt>
                <c:pt idx="13">
                  <c:v>-269580.17692209373</c:v>
                </c:pt>
                <c:pt idx="14">
                  <c:v>-163930.64038267345</c:v>
                </c:pt>
                <c:pt idx="15">
                  <c:v>-69658.276553802585</c:v>
                </c:pt>
                <c:pt idx="16">
                  <c:v>19331.951151064932</c:v>
                </c:pt>
                <c:pt idx="17">
                  <c:v>99036.242051946087</c:v>
                </c:pt>
                <c:pt idx="18">
                  <c:v>170423.5634675179</c:v>
                </c:pt>
                <c:pt idx="19">
                  <c:v>234361.77308320388</c:v>
                </c:pt>
              </c:numCache>
            </c:numRef>
          </c:yVal>
          <c:smooth val="1"/>
          <c:extLst>
            <c:ext xmlns:c16="http://schemas.microsoft.com/office/drawing/2014/chart" uri="{C3380CC4-5D6E-409C-BE32-E72D297353CC}">
              <c16:uniqueId val="{00000001-01ED-40E6-A06F-08E359266C3E}"/>
            </c:ext>
          </c:extLst>
        </c:ser>
        <c:dLbls>
          <c:showLegendKey val="0"/>
          <c:showVal val="0"/>
          <c:showCatName val="0"/>
          <c:showSerName val="0"/>
          <c:showPercent val="0"/>
          <c:showBubbleSize val="0"/>
        </c:dLbls>
        <c:axId val="13738340"/>
        <c:axId val="88393485"/>
      </c:scatterChart>
      <c:valAx>
        <c:axId val="13738340"/>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88393485"/>
        <c:crosses val="autoZero"/>
        <c:crossBetween val="midCat"/>
      </c:valAx>
      <c:valAx>
        <c:axId val="88393485"/>
        <c:scaling>
          <c:orientation val="minMax"/>
        </c:scaling>
        <c:delete val="0"/>
        <c:axPos val="l"/>
        <c:majorGridlines>
          <c:spPr>
            <a:ln w="6480">
              <a:solidFill>
                <a:srgbClr val="808080"/>
              </a:solidFill>
              <a:round/>
            </a:ln>
          </c:spPr>
        </c:majorGridlines>
        <c:numFmt formatCode="\ * #\ ##0\ ;\ * \(#\ ##0\);\ * &quot;- &quot;;\ @\ " sourceLinked="0"/>
        <c:majorTickMark val="out"/>
        <c:minorTickMark val="none"/>
        <c:tickLblPos val="nextTo"/>
        <c:spPr>
          <a:ln w="6480">
            <a:solidFill>
              <a:srgbClr val="808080"/>
            </a:solidFill>
            <a:round/>
          </a:ln>
        </c:spPr>
        <c:txPr>
          <a:bodyPr/>
          <a:lstStyle/>
          <a:p>
            <a:pPr>
              <a:defRPr lang="ru-RU" sz="1000" b="0" strike="noStrike" spc="-1">
                <a:solidFill>
                  <a:srgbClr val="000000"/>
                </a:solidFill>
                <a:latin typeface="Calibri"/>
              </a:defRPr>
            </a:pPr>
            <a:endParaRPr lang="ru-RU"/>
          </a:p>
        </c:txPr>
        <c:crossAx val="13738340"/>
        <c:crosses val="autoZero"/>
        <c:crossBetween val="midCat"/>
      </c:valAx>
      <c:spPr>
        <a:solidFill>
          <a:srgbClr val="FFFFFF"/>
        </a:solidFill>
        <a:ln w="0">
          <a:noFill/>
        </a:ln>
      </c:spPr>
    </c:plotArea>
    <c:legend>
      <c:legendPos val="r"/>
      <c:layout>
        <c:manualLayout>
          <c:xMode val="edge"/>
          <c:yMode val="edge"/>
          <c:x val="0.65774240231548498"/>
          <c:y val="0.36648433615116899"/>
          <c:w val="0.315558029501809"/>
          <c:h val="0.26196692776327202"/>
        </c:manualLayout>
      </c:layout>
      <c:overlay val="0"/>
      <c:spPr>
        <a:noFill/>
        <a:ln w="0">
          <a:noFill/>
        </a:ln>
      </c:spPr>
      <c:txPr>
        <a:bodyPr/>
        <a:lstStyle/>
        <a:p>
          <a:pPr>
            <a:defRPr lang="ru-RU" sz="920" b="0" strike="noStrike" spc="-1">
              <a:solidFill>
                <a:srgbClr val="000000"/>
              </a:solidFill>
              <a:latin typeface="Calibri"/>
            </a:defRPr>
          </a:pPr>
          <a:endParaRPr lang="ru-RU"/>
        </a:p>
      </c:txPr>
    </c:legend>
    <c:plotVisOnly val="1"/>
    <c:dispBlanksAs val="gap"/>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381600</xdr:colOff>
      <xdr:row>26</xdr:row>
      <xdr:rowOff>152280</xdr:rowOff>
    </xdr:from>
    <xdr:to>
      <xdr:col>6</xdr:col>
      <xdr:colOff>560880</xdr:colOff>
      <xdr:row>40</xdr:row>
      <xdr:rowOff>27720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9"/>
  <sheetViews>
    <sheetView zoomScale="80" zoomScaleNormal="80" workbookViewId="0">
      <selection activeCell="B52" sqref="B52"/>
    </sheetView>
  </sheetViews>
  <sheetFormatPr defaultColWidth="9" defaultRowHeight="15.75" x14ac:dyDescent="0.25"/>
  <cols>
    <col min="1" max="1" width="4.85546875" style="15" customWidth="1"/>
    <col min="2" max="2" width="60.140625" style="16" customWidth="1"/>
    <col min="3" max="3" width="48.7109375" style="17" customWidth="1"/>
    <col min="4" max="1025" width="8.42578125" style="18" customWidth="1"/>
  </cols>
  <sheetData>
    <row r="1" spans="1:3" s="17" customFormat="1" ht="15.75" customHeight="1" x14ac:dyDescent="0.25">
      <c r="C1" s="19" t="s">
        <v>0</v>
      </c>
    </row>
    <row r="2" spans="1:3" s="17" customFormat="1" ht="15.75" customHeight="1" x14ac:dyDescent="0.25">
      <c r="C2" s="19" t="s">
        <v>1</v>
      </c>
    </row>
    <row r="3" spans="1:3" s="17" customFormat="1" ht="15.75" customHeight="1" x14ac:dyDescent="0.25">
      <c r="C3" s="19" t="s">
        <v>2</v>
      </c>
    </row>
    <row r="4" spans="1:3" s="17" customFormat="1" ht="15.75" customHeight="1" x14ac:dyDescent="0.25"/>
    <row r="5" spans="1:3" s="17" customFormat="1" ht="15.75" customHeight="1" x14ac:dyDescent="0.25">
      <c r="A5" s="14" t="s">
        <v>3</v>
      </c>
      <c r="B5" s="14"/>
      <c r="C5" s="14"/>
    </row>
    <row r="6" spans="1:3" s="17" customFormat="1" ht="15.75" customHeight="1" x14ac:dyDescent="0.25"/>
    <row r="7" spans="1:3" s="17" customFormat="1" ht="18.75" customHeight="1" x14ac:dyDescent="0.3">
      <c r="A7" s="13" t="s">
        <v>4</v>
      </c>
      <c r="B7" s="13"/>
      <c r="C7" s="13"/>
    </row>
    <row r="8" spans="1:3" s="17" customFormat="1" ht="15.75" customHeight="1" x14ac:dyDescent="0.25"/>
    <row r="9" spans="1:3" s="17" customFormat="1" ht="15.75" customHeight="1" x14ac:dyDescent="0.25">
      <c r="A9" s="12" t="s">
        <v>5</v>
      </c>
      <c r="B9" s="12"/>
      <c r="C9" s="12"/>
    </row>
    <row r="10" spans="1:3" s="17" customFormat="1" ht="15.75" customHeight="1" x14ac:dyDescent="0.25">
      <c r="A10" s="11" t="s">
        <v>6</v>
      </c>
      <c r="B10" s="11"/>
      <c r="C10" s="11"/>
    </row>
    <row r="11" spans="1:3" s="17" customFormat="1" ht="15.75" customHeight="1" x14ac:dyDescent="0.25"/>
    <row r="12" spans="1:3" s="17" customFormat="1" ht="15.75" customHeight="1" x14ac:dyDescent="0.25">
      <c r="A12" s="12" t="s">
        <v>7</v>
      </c>
      <c r="B12" s="12"/>
      <c r="C12" s="12"/>
    </row>
    <row r="13" spans="1:3" s="17" customFormat="1" ht="15.75" customHeight="1" x14ac:dyDescent="0.25">
      <c r="A13" s="11" t="s">
        <v>8</v>
      </c>
      <c r="B13" s="11"/>
      <c r="C13" s="11"/>
    </row>
    <row r="14" spans="1:3" s="17" customFormat="1" ht="15.75" customHeight="1" x14ac:dyDescent="0.25"/>
    <row r="15" spans="1:3" s="17" customFormat="1" ht="15" customHeight="1" x14ac:dyDescent="0.25">
      <c r="A15" s="10" t="s">
        <v>9</v>
      </c>
      <c r="B15" s="10"/>
      <c r="C15" s="10"/>
    </row>
    <row r="16" spans="1:3" s="17" customFormat="1" ht="15.75" customHeight="1" x14ac:dyDescent="0.25">
      <c r="A16" s="11" t="s">
        <v>10</v>
      </c>
      <c r="B16" s="11"/>
      <c r="C16" s="11"/>
    </row>
    <row r="17" spans="1:3" s="17" customFormat="1" ht="15.75" customHeight="1" x14ac:dyDescent="0.25"/>
    <row r="18" spans="1:3" s="17" customFormat="1" ht="18.75" customHeight="1" x14ac:dyDescent="0.3">
      <c r="A18" s="13" t="s">
        <v>11</v>
      </c>
      <c r="B18" s="13"/>
      <c r="C18" s="13"/>
    </row>
    <row r="19" spans="1:3" s="17" customFormat="1" ht="15.75" customHeight="1" x14ac:dyDescent="0.25"/>
    <row r="20" spans="1:3" s="17" customFormat="1" ht="30.75" customHeight="1" x14ac:dyDescent="0.25">
      <c r="A20" s="20" t="s">
        <v>12</v>
      </c>
      <c r="B20" s="20" t="s">
        <v>13</v>
      </c>
      <c r="C20" s="20" t="s">
        <v>14</v>
      </c>
    </row>
    <row r="21" spans="1:3" s="22" customFormat="1" ht="15.75" customHeight="1" x14ac:dyDescent="0.2">
      <c r="A21" s="21">
        <v>1</v>
      </c>
      <c r="B21" s="21">
        <v>2</v>
      </c>
      <c r="C21" s="21">
        <v>3</v>
      </c>
    </row>
    <row r="22" spans="1:3" s="17" customFormat="1" ht="30.75" customHeight="1" x14ac:dyDescent="0.25">
      <c r="A22" s="23">
        <v>1</v>
      </c>
      <c r="B22" s="24" t="s">
        <v>15</v>
      </c>
      <c r="C22" s="20" t="s">
        <v>16</v>
      </c>
    </row>
    <row r="23" spans="1:3" s="17" customFormat="1" ht="41.25" customHeight="1" x14ac:dyDescent="0.25">
      <c r="A23" s="23">
        <v>2</v>
      </c>
      <c r="B23" s="24" t="s">
        <v>17</v>
      </c>
      <c r="C23" s="20" t="s">
        <v>18</v>
      </c>
    </row>
    <row r="24" spans="1:3" s="17" customFormat="1" ht="15.75" customHeight="1" x14ac:dyDescent="0.25">
      <c r="A24" s="9"/>
      <c r="B24" s="9"/>
      <c r="C24" s="9"/>
    </row>
    <row r="25" spans="1:3" s="17" customFormat="1" ht="54" customHeight="1" x14ac:dyDescent="0.25">
      <c r="A25" s="23">
        <v>3</v>
      </c>
      <c r="B25" s="24" t="s">
        <v>19</v>
      </c>
      <c r="C25" s="20" t="s">
        <v>5</v>
      </c>
    </row>
    <row r="26" spans="1:3" s="17" customFormat="1" ht="36.75" customHeight="1" x14ac:dyDescent="0.25">
      <c r="A26" s="23">
        <v>4</v>
      </c>
      <c r="B26" s="24" t="s">
        <v>20</v>
      </c>
      <c r="C26" s="20" t="s">
        <v>21</v>
      </c>
    </row>
    <row r="27" spans="1:3" s="17" customFormat="1" ht="45.75" customHeight="1" x14ac:dyDescent="0.25">
      <c r="A27" s="23">
        <v>5</v>
      </c>
      <c r="B27" s="24" t="s">
        <v>22</v>
      </c>
      <c r="C27" s="20" t="s">
        <v>23</v>
      </c>
    </row>
    <row r="28" spans="1:3" s="17" customFormat="1" ht="21.75" customHeight="1" x14ac:dyDescent="0.25">
      <c r="A28" s="23">
        <v>6</v>
      </c>
      <c r="B28" s="24" t="s">
        <v>24</v>
      </c>
      <c r="C28" s="20" t="s">
        <v>25</v>
      </c>
    </row>
    <row r="29" spans="1:3" s="17" customFormat="1" ht="30.75" customHeight="1" x14ac:dyDescent="0.25">
      <c r="A29" s="23">
        <v>7</v>
      </c>
      <c r="B29" s="24" t="s">
        <v>26</v>
      </c>
      <c r="C29" s="20" t="s">
        <v>25</v>
      </c>
    </row>
    <row r="30" spans="1:3" s="17" customFormat="1" ht="30.75" customHeight="1" x14ac:dyDescent="0.25">
      <c r="A30" s="23">
        <v>8</v>
      </c>
      <c r="B30" s="24" t="s">
        <v>27</v>
      </c>
      <c r="C30" s="20" t="s">
        <v>25</v>
      </c>
    </row>
    <row r="31" spans="1:3" s="17" customFormat="1" ht="30.75" customHeight="1" x14ac:dyDescent="0.25">
      <c r="A31" s="23">
        <v>9</v>
      </c>
      <c r="B31" s="24" t="s">
        <v>28</v>
      </c>
      <c r="C31" s="20" t="s">
        <v>25</v>
      </c>
    </row>
    <row r="32" spans="1:3" s="17" customFormat="1" ht="30.75" customHeight="1" x14ac:dyDescent="0.25">
      <c r="A32" s="23">
        <v>10</v>
      </c>
      <c r="B32" s="24" t="s">
        <v>29</v>
      </c>
      <c r="C32" s="20" t="s">
        <v>25</v>
      </c>
    </row>
    <row r="33" spans="1:3" s="17" customFormat="1" ht="75.75" customHeight="1" x14ac:dyDescent="0.25">
      <c r="A33" s="23">
        <v>11</v>
      </c>
      <c r="B33" s="24" t="s">
        <v>30</v>
      </c>
      <c r="C33" s="20" t="s">
        <v>31</v>
      </c>
    </row>
    <row r="34" spans="1:3" s="17" customFormat="1" ht="90.75" customHeight="1" x14ac:dyDescent="0.25">
      <c r="A34" s="23">
        <v>12</v>
      </c>
      <c r="B34" s="24" t="s">
        <v>32</v>
      </c>
      <c r="C34" s="20" t="s">
        <v>25</v>
      </c>
    </row>
    <row r="35" spans="1:3" s="17" customFormat="1" ht="45.75" customHeight="1" x14ac:dyDescent="0.25">
      <c r="A35" s="23">
        <v>13</v>
      </c>
      <c r="B35" s="24" t="s">
        <v>33</v>
      </c>
      <c r="C35" s="20" t="s">
        <v>25</v>
      </c>
    </row>
    <row r="36" spans="1:3" s="17" customFormat="1" ht="30.75" customHeight="1" x14ac:dyDescent="0.25">
      <c r="A36" s="23">
        <v>14</v>
      </c>
      <c r="B36" s="24" t="s">
        <v>34</v>
      </c>
      <c r="C36" s="20" t="s">
        <v>35</v>
      </c>
    </row>
    <row r="37" spans="1:3" s="17" customFormat="1" ht="15.75" customHeight="1" x14ac:dyDescent="0.25">
      <c r="A37" s="23">
        <v>15</v>
      </c>
      <c r="B37" s="24" t="s">
        <v>36</v>
      </c>
      <c r="C37" s="20" t="s">
        <v>35</v>
      </c>
    </row>
    <row r="38" spans="1:3" s="17" customFormat="1" ht="15.75" customHeight="1" x14ac:dyDescent="0.25">
      <c r="A38" s="23">
        <v>16</v>
      </c>
      <c r="B38" s="24" t="s">
        <v>37</v>
      </c>
      <c r="C38" s="20" t="s">
        <v>25</v>
      </c>
    </row>
    <row r="39" spans="1:3" s="17" customFormat="1" ht="15.75" customHeight="1" x14ac:dyDescent="0.25">
      <c r="A39" s="9"/>
      <c r="B39" s="9"/>
      <c r="C39" s="9"/>
    </row>
    <row r="40" spans="1:3" s="17" customFormat="1" ht="67.5" customHeight="1" x14ac:dyDescent="0.25">
      <c r="A40" s="23">
        <v>17</v>
      </c>
      <c r="B40" s="24" t="s">
        <v>38</v>
      </c>
      <c r="C40" s="20" t="s">
        <v>35</v>
      </c>
    </row>
    <row r="41" spans="1:3" s="17" customFormat="1" ht="97.5" customHeight="1" x14ac:dyDescent="0.25">
      <c r="A41" s="23">
        <v>18</v>
      </c>
      <c r="B41" s="24" t="s">
        <v>39</v>
      </c>
      <c r="C41" s="20" t="s">
        <v>35</v>
      </c>
    </row>
    <row r="42" spans="1:3" s="17" customFormat="1" ht="68.25" customHeight="1" x14ac:dyDescent="0.25">
      <c r="A42" s="23">
        <v>19</v>
      </c>
      <c r="B42" s="24" t="s">
        <v>40</v>
      </c>
      <c r="C42" s="20" t="s">
        <v>35</v>
      </c>
    </row>
    <row r="43" spans="1:3" s="17" customFormat="1" ht="147.75" customHeight="1" x14ac:dyDescent="0.25">
      <c r="A43" s="23">
        <v>20</v>
      </c>
      <c r="B43" s="24" t="s">
        <v>41</v>
      </c>
      <c r="C43" s="20" t="s">
        <v>35</v>
      </c>
    </row>
    <row r="44" spans="1:3" s="17" customFormat="1" ht="90.75" customHeight="1" x14ac:dyDescent="0.25">
      <c r="A44" s="23">
        <v>21</v>
      </c>
      <c r="B44" s="24" t="s">
        <v>42</v>
      </c>
      <c r="C44" s="20" t="s">
        <v>35</v>
      </c>
    </row>
    <row r="45" spans="1:3" s="17" customFormat="1" ht="84.75" customHeight="1" x14ac:dyDescent="0.25">
      <c r="A45" s="23">
        <v>22</v>
      </c>
      <c r="B45" s="24" t="s">
        <v>43</v>
      </c>
      <c r="C45" s="20" t="s">
        <v>35</v>
      </c>
    </row>
    <row r="46" spans="1:3" s="17" customFormat="1" ht="81" customHeight="1" x14ac:dyDescent="0.25">
      <c r="A46" s="23">
        <v>23</v>
      </c>
      <c r="B46" s="24" t="s">
        <v>44</v>
      </c>
      <c r="C46" s="20" t="s">
        <v>35</v>
      </c>
    </row>
    <row r="47" spans="1:3" s="17" customFormat="1" ht="15.75" customHeight="1" x14ac:dyDescent="0.25">
      <c r="A47" s="9"/>
      <c r="B47" s="9"/>
      <c r="C47" s="9"/>
    </row>
    <row r="48" spans="1:3" s="17" customFormat="1" ht="57" customHeight="1" x14ac:dyDescent="0.25">
      <c r="A48" s="23">
        <v>24</v>
      </c>
      <c r="B48" s="24" t="s">
        <v>45</v>
      </c>
      <c r="C48" s="184">
        <f>'6.2 Паспорт фин осв ввод'!D23</f>
        <v>9.1037748000000001</v>
      </c>
    </row>
    <row r="49" spans="1:3" s="17" customFormat="1" ht="51.75" customHeight="1" x14ac:dyDescent="0.25">
      <c r="A49" s="23">
        <v>25</v>
      </c>
      <c r="B49" s="24" t="s">
        <v>46</v>
      </c>
      <c r="C49" s="184">
        <f>'6.2 Паспорт фин осв ввод'!D29</f>
        <v>7.5864789999999998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useFirstPageNumber="1"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K63"/>
  <sheetViews>
    <sheetView tabSelected="1" zoomScale="80" zoomScaleNormal="80" workbookViewId="0">
      <selection activeCell="S27" sqref="S27"/>
    </sheetView>
  </sheetViews>
  <sheetFormatPr defaultColWidth="9" defaultRowHeight="15.75" x14ac:dyDescent="0.25"/>
  <cols>
    <col min="1" max="1" width="8" style="16" customWidth="1"/>
    <col min="2" max="2" width="42.7109375" style="16" customWidth="1"/>
    <col min="3" max="3" width="10.7109375" style="16" customWidth="1"/>
    <col min="4" max="4" width="16.42578125" style="16" customWidth="1"/>
    <col min="5" max="6" width="15" style="16" customWidth="1"/>
    <col min="7" max="7" width="10.5703125" style="16" customWidth="1"/>
    <col min="8" max="15" width="7.85546875" style="16" hidden="1" customWidth="1"/>
    <col min="16" max="17" width="7.85546875" style="16" customWidth="1"/>
    <col min="18" max="18" width="9.42578125" style="16" customWidth="1"/>
    <col min="19" max="27" width="7.85546875" style="16" customWidth="1"/>
    <col min="28" max="28" width="14.7109375" style="16" customWidth="1"/>
    <col min="29" max="29" width="17.5703125" style="16" customWidth="1"/>
    <col min="30" max="1025" width="8.42578125" style="18" customWidth="1"/>
  </cols>
  <sheetData>
    <row r="1" spans="1:29" s="17" customFormat="1" ht="15.75" customHeight="1" x14ac:dyDescent="0.25">
      <c r="Y1" s="8" t="s">
        <v>0</v>
      </c>
      <c r="Z1" s="8"/>
      <c r="AA1" s="8"/>
      <c r="AB1" s="8"/>
      <c r="AC1" s="8"/>
    </row>
    <row r="2" spans="1:29" s="17" customFormat="1" ht="15.75" customHeight="1" x14ac:dyDescent="0.25">
      <c r="Y2" s="8" t="s">
        <v>1</v>
      </c>
      <c r="Z2" s="8"/>
      <c r="AA2" s="8"/>
      <c r="AB2" s="8"/>
      <c r="AC2" s="8"/>
    </row>
    <row r="3" spans="1:29" s="17" customFormat="1" ht="15.75" customHeight="1" x14ac:dyDescent="0.25">
      <c r="Y3" s="8" t="s">
        <v>2</v>
      </c>
      <c r="Z3" s="8"/>
      <c r="AA3" s="8"/>
      <c r="AB3" s="8"/>
      <c r="AC3" s="8"/>
    </row>
    <row r="4" spans="1:29" s="17" customFormat="1" ht="15.75" customHeight="1" x14ac:dyDescent="0.25"/>
    <row r="5" spans="1:29" s="17"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row>
    <row r="6" spans="1:29" s="17" customFormat="1" ht="15.75" customHeight="1" x14ac:dyDescent="0.25"/>
    <row r="7" spans="1:29" s="17"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row>
    <row r="8" spans="1:29" s="17" customFormat="1" ht="15.75" customHeight="1" x14ac:dyDescent="0.25"/>
    <row r="9" spans="1:29" s="17" customFormat="1" ht="15.75" customHeight="1" x14ac:dyDescent="0.25">
      <c r="A9" s="12" t="s">
        <v>313</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row>
    <row r="10" spans="1:29" s="17"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7" customFormat="1" ht="10.5" customHeight="1" x14ac:dyDescent="0.25"/>
    <row r="12" spans="1:29" s="17" customFormat="1" ht="15.75" customHeight="1" x14ac:dyDescent="0.25">
      <c r="A12" s="12" t="str">
        <f>'1. паспорт местоположение'!A12:C12</f>
        <v>L_0200000105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row>
    <row r="13" spans="1:29" s="17"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row>
    <row r="14" spans="1:29" s="17" customFormat="1" ht="11.25" customHeight="1" x14ac:dyDescent="0.25"/>
    <row r="15" spans="1:29" s="17" customFormat="1" ht="33.75" customHeight="1" x14ac:dyDescent="0.25">
      <c r="A15" s="12" t="str">
        <f>'1. паспорт местоположение'!A15:C15</f>
        <v>«Реконструкция ВЛ-0,4кВ от ТП-0105 ул. Каскадная, ул. Орская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row>
    <row r="16" spans="1:29" s="17"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7" customFormat="1" ht="15.75" customHeight="1" x14ac:dyDescent="0.25"/>
    <row r="18" spans="1:29" s="17" customFormat="1" ht="18.75" customHeight="1" x14ac:dyDescent="0.25">
      <c r="A18" s="178" t="s">
        <v>314</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row>
    <row r="19" spans="1:29" s="17" customFormat="1" ht="15.75" customHeight="1" x14ac:dyDescent="0.25">
      <c r="A19" s="5" t="s">
        <v>315</v>
      </c>
      <c r="B19" s="5" t="s">
        <v>316</v>
      </c>
      <c r="C19" s="5" t="s">
        <v>317</v>
      </c>
      <c r="D19" s="5"/>
      <c r="E19" s="179" t="s">
        <v>318</v>
      </c>
      <c r="F19" s="179"/>
      <c r="G19" s="182" t="s">
        <v>319</v>
      </c>
      <c r="H19" s="5" t="s">
        <v>320</v>
      </c>
      <c r="I19" s="5"/>
      <c r="J19" s="5"/>
      <c r="K19" s="5"/>
      <c r="L19" s="5" t="s">
        <v>321</v>
      </c>
      <c r="M19" s="5"/>
      <c r="N19" s="5"/>
      <c r="O19" s="5"/>
      <c r="P19" s="5" t="s">
        <v>322</v>
      </c>
      <c r="Q19" s="5"/>
      <c r="R19" s="5"/>
      <c r="S19" s="5"/>
      <c r="T19" s="5" t="s">
        <v>323</v>
      </c>
      <c r="U19" s="5"/>
      <c r="V19" s="5"/>
      <c r="W19" s="5"/>
      <c r="X19" s="5" t="s">
        <v>324</v>
      </c>
      <c r="Y19" s="5"/>
      <c r="Z19" s="5"/>
      <c r="AA19" s="5"/>
      <c r="AB19" s="5" t="s">
        <v>325</v>
      </c>
      <c r="AC19" s="5"/>
    </row>
    <row r="20" spans="1:29" s="17" customFormat="1" ht="75.75" customHeight="1" x14ac:dyDescent="0.25">
      <c r="A20" s="5"/>
      <c r="B20" s="5"/>
      <c r="C20" s="5"/>
      <c r="D20" s="5"/>
      <c r="E20" s="179"/>
      <c r="F20" s="179"/>
      <c r="G20" s="182"/>
      <c r="H20" s="5" t="s">
        <v>252</v>
      </c>
      <c r="I20" s="5"/>
      <c r="J20" s="5" t="s">
        <v>326</v>
      </c>
      <c r="K20" s="5"/>
      <c r="L20" s="5" t="s">
        <v>252</v>
      </c>
      <c r="M20" s="5"/>
      <c r="N20" s="164" t="s">
        <v>327</v>
      </c>
      <c r="O20" s="164"/>
      <c r="P20" s="5" t="s">
        <v>252</v>
      </c>
      <c r="Q20" s="5"/>
      <c r="R20" s="164" t="s">
        <v>327</v>
      </c>
      <c r="S20" s="164"/>
      <c r="T20" s="5" t="s">
        <v>252</v>
      </c>
      <c r="U20" s="5"/>
      <c r="V20" s="164" t="s">
        <v>327</v>
      </c>
      <c r="W20" s="164"/>
      <c r="X20" s="5" t="s">
        <v>252</v>
      </c>
      <c r="Y20" s="5"/>
      <c r="Z20" s="164" t="s">
        <v>327</v>
      </c>
      <c r="AA20" s="164"/>
      <c r="AB20" s="5"/>
      <c r="AC20" s="5"/>
    </row>
    <row r="21" spans="1:29" s="17" customFormat="1" ht="71.25" customHeight="1" x14ac:dyDescent="0.25">
      <c r="A21" s="5"/>
      <c r="B21" s="5"/>
      <c r="C21" s="26" t="s">
        <v>252</v>
      </c>
      <c r="D21" s="39" t="s">
        <v>328</v>
      </c>
      <c r="E21" s="144" t="s">
        <v>329</v>
      </c>
      <c r="F21" s="144" t="s">
        <v>330</v>
      </c>
      <c r="G21" s="182"/>
      <c r="H21" s="145" t="s">
        <v>331</v>
      </c>
      <c r="I21" s="145" t="s">
        <v>332</v>
      </c>
      <c r="J21" s="145" t="s">
        <v>331</v>
      </c>
      <c r="K21" s="145" t="s">
        <v>332</v>
      </c>
      <c r="L21" s="145" t="s">
        <v>331</v>
      </c>
      <c r="M21" s="145" t="s">
        <v>332</v>
      </c>
      <c r="N21" s="145" t="s">
        <v>331</v>
      </c>
      <c r="O21" s="145" t="s">
        <v>332</v>
      </c>
      <c r="P21" s="145" t="s">
        <v>331</v>
      </c>
      <c r="Q21" s="145" t="s">
        <v>333</v>
      </c>
      <c r="R21" s="145" t="s">
        <v>331</v>
      </c>
      <c r="S21" s="145" t="s">
        <v>333</v>
      </c>
      <c r="T21" s="145" t="s">
        <v>331</v>
      </c>
      <c r="U21" s="145" t="s">
        <v>332</v>
      </c>
      <c r="V21" s="145" t="s">
        <v>331</v>
      </c>
      <c r="W21" s="145" t="s">
        <v>332</v>
      </c>
      <c r="X21" s="145" t="s">
        <v>331</v>
      </c>
      <c r="Y21" s="145" t="s">
        <v>332</v>
      </c>
      <c r="Z21" s="145" t="s">
        <v>331</v>
      </c>
      <c r="AA21" s="145" t="s">
        <v>332</v>
      </c>
      <c r="AB21" s="26" t="s">
        <v>252</v>
      </c>
      <c r="AC21" s="26" t="s">
        <v>328</v>
      </c>
    </row>
    <row r="22" spans="1:29" s="22" customFormat="1" ht="15.75" customHeight="1" x14ac:dyDescent="0.2">
      <c r="A22" s="27">
        <v>1</v>
      </c>
      <c r="B22" s="27">
        <v>2</v>
      </c>
      <c r="C22" s="27">
        <v>3</v>
      </c>
      <c r="D22" s="27">
        <v>4</v>
      </c>
      <c r="E22" s="27">
        <v>5</v>
      </c>
      <c r="F22" s="27">
        <v>6</v>
      </c>
      <c r="G22" s="27">
        <v>7</v>
      </c>
      <c r="H22" s="27">
        <v>8</v>
      </c>
      <c r="I22" s="27">
        <v>9</v>
      </c>
      <c r="J22" s="27">
        <v>10</v>
      </c>
      <c r="K22" s="27">
        <v>11</v>
      </c>
      <c r="L22" s="27">
        <v>12</v>
      </c>
      <c r="M22" s="27">
        <v>13</v>
      </c>
      <c r="N22" s="27">
        <v>14</v>
      </c>
      <c r="O22" s="27">
        <v>15</v>
      </c>
      <c r="P22" s="27">
        <v>16</v>
      </c>
      <c r="Q22" s="27">
        <v>17</v>
      </c>
      <c r="R22" s="27">
        <v>18</v>
      </c>
      <c r="S22" s="27">
        <v>19</v>
      </c>
      <c r="T22" s="27">
        <v>20</v>
      </c>
      <c r="U22" s="27">
        <v>21</v>
      </c>
      <c r="V22" s="27">
        <v>22</v>
      </c>
      <c r="W22" s="27">
        <v>23</v>
      </c>
      <c r="X22" s="27">
        <v>24</v>
      </c>
      <c r="Y22" s="27">
        <v>25</v>
      </c>
      <c r="Z22" s="27">
        <v>26</v>
      </c>
      <c r="AA22" s="27">
        <v>27</v>
      </c>
      <c r="AB22" s="27">
        <v>28</v>
      </c>
      <c r="AC22" s="27">
        <v>29</v>
      </c>
    </row>
    <row r="23" spans="1:29" ht="70.5" customHeight="1" x14ac:dyDescent="0.2">
      <c r="A23" s="146">
        <v>1</v>
      </c>
      <c r="B23" s="147" t="s">
        <v>334</v>
      </c>
      <c r="C23" s="148">
        <f>C26</f>
        <v>19.193999999999999</v>
      </c>
      <c r="D23" s="149">
        <f>D26</f>
        <v>9.1037748000000001</v>
      </c>
      <c r="E23" s="150">
        <f>E26</f>
        <v>9.1037748000000001</v>
      </c>
      <c r="F23" s="148" t="s">
        <v>35</v>
      </c>
      <c r="G23" s="148" t="s">
        <v>35</v>
      </c>
      <c r="H23" s="148" t="s">
        <v>35</v>
      </c>
      <c r="I23" s="148" t="s">
        <v>35</v>
      </c>
      <c r="J23" s="148" t="s">
        <v>35</v>
      </c>
      <c r="K23" s="148" t="s">
        <v>35</v>
      </c>
      <c r="L23" s="148" t="s">
        <v>35</v>
      </c>
      <c r="M23" s="148" t="s">
        <v>35</v>
      </c>
      <c r="N23" s="148" t="s">
        <v>35</v>
      </c>
      <c r="O23" s="148" t="s">
        <v>35</v>
      </c>
      <c r="P23" s="150">
        <f>P26</f>
        <v>19.193999999999999</v>
      </c>
      <c r="Q23" s="150">
        <f>Q26</f>
        <v>19.193999999999999</v>
      </c>
      <c r="R23" s="151">
        <f>R26</f>
        <v>9.1037748000000001</v>
      </c>
      <c r="S23" s="149">
        <f>S26</f>
        <v>9.1037748000000001</v>
      </c>
      <c r="T23" s="148" t="s">
        <v>35</v>
      </c>
      <c r="U23" s="148" t="s">
        <v>35</v>
      </c>
      <c r="V23" s="148" t="s">
        <v>35</v>
      </c>
      <c r="W23" s="148" t="s">
        <v>35</v>
      </c>
      <c r="X23" s="148" t="s">
        <v>35</v>
      </c>
      <c r="Y23" s="148" t="s">
        <v>35</v>
      </c>
      <c r="Z23" s="148" t="s">
        <v>35</v>
      </c>
      <c r="AA23" s="148" t="s">
        <v>35</v>
      </c>
      <c r="AB23" s="148">
        <f>AB26</f>
        <v>19.193999999999999</v>
      </c>
      <c r="AC23" s="149">
        <f>AC26</f>
        <v>9.1037748000000001</v>
      </c>
    </row>
    <row r="24" spans="1:29" ht="21.75" customHeight="1" x14ac:dyDescent="0.2">
      <c r="A24" s="152" t="s">
        <v>335</v>
      </c>
      <c r="B24" s="153" t="s">
        <v>336</v>
      </c>
      <c r="C24" s="152" t="s">
        <v>35</v>
      </c>
      <c r="D24" s="154" t="s">
        <v>35</v>
      </c>
      <c r="E24" s="154" t="s">
        <v>35</v>
      </c>
      <c r="F24" s="41" t="s">
        <v>35</v>
      </c>
      <c r="G24" s="152" t="s">
        <v>35</v>
      </c>
      <c r="H24" s="41" t="s">
        <v>35</v>
      </c>
      <c r="I24" s="152" t="s">
        <v>35</v>
      </c>
      <c r="J24" s="152" t="s">
        <v>35</v>
      </c>
      <c r="K24" s="152" t="s">
        <v>35</v>
      </c>
      <c r="L24" s="41" t="s">
        <v>35</v>
      </c>
      <c r="M24" s="152" t="s">
        <v>35</v>
      </c>
      <c r="N24" s="152" t="s">
        <v>35</v>
      </c>
      <c r="O24" s="152" t="s">
        <v>35</v>
      </c>
      <c r="P24" s="152" t="s">
        <v>35</v>
      </c>
      <c r="Q24" s="152" t="s">
        <v>35</v>
      </c>
      <c r="R24" s="152" t="s">
        <v>35</v>
      </c>
      <c r="S24" s="152" t="s">
        <v>35</v>
      </c>
      <c r="T24" s="41" t="s">
        <v>35</v>
      </c>
      <c r="U24" s="152" t="s">
        <v>35</v>
      </c>
      <c r="V24" s="41" t="s">
        <v>35</v>
      </c>
      <c r="W24" s="152" t="s">
        <v>35</v>
      </c>
      <c r="X24" s="152" t="s">
        <v>35</v>
      </c>
      <c r="Y24" s="152" t="s">
        <v>35</v>
      </c>
      <c r="Z24" s="152" t="s">
        <v>35</v>
      </c>
      <c r="AA24" s="152" t="s">
        <v>35</v>
      </c>
      <c r="AB24" s="152" t="s">
        <v>35</v>
      </c>
      <c r="AC24" s="154" t="s">
        <v>35</v>
      </c>
    </row>
    <row r="25" spans="1:29" ht="33" customHeight="1" x14ac:dyDescent="0.2">
      <c r="A25" s="152" t="s">
        <v>337</v>
      </c>
      <c r="B25" s="153" t="s">
        <v>338</v>
      </c>
      <c r="C25" s="152" t="s">
        <v>35</v>
      </c>
      <c r="D25" s="154" t="s">
        <v>35</v>
      </c>
      <c r="E25" s="154" t="s">
        <v>35</v>
      </c>
      <c r="F25" s="41" t="s">
        <v>35</v>
      </c>
      <c r="G25" s="152" t="s">
        <v>35</v>
      </c>
      <c r="H25" s="41" t="s">
        <v>35</v>
      </c>
      <c r="I25" s="152" t="s">
        <v>35</v>
      </c>
      <c r="J25" s="152" t="s">
        <v>35</v>
      </c>
      <c r="K25" s="152" t="s">
        <v>35</v>
      </c>
      <c r="L25" s="41" t="s">
        <v>35</v>
      </c>
      <c r="M25" s="152" t="s">
        <v>35</v>
      </c>
      <c r="N25" s="152" t="s">
        <v>35</v>
      </c>
      <c r="O25" s="152" t="s">
        <v>35</v>
      </c>
      <c r="P25" s="152" t="s">
        <v>35</v>
      </c>
      <c r="Q25" s="152" t="s">
        <v>35</v>
      </c>
      <c r="R25" s="152" t="s">
        <v>35</v>
      </c>
      <c r="S25" s="152" t="s">
        <v>35</v>
      </c>
      <c r="T25" s="41" t="s">
        <v>35</v>
      </c>
      <c r="U25" s="152" t="s">
        <v>35</v>
      </c>
      <c r="V25" s="41" t="s">
        <v>35</v>
      </c>
      <c r="W25" s="152" t="s">
        <v>35</v>
      </c>
      <c r="X25" s="152" t="s">
        <v>35</v>
      </c>
      <c r="Y25" s="152" t="s">
        <v>35</v>
      </c>
      <c r="Z25" s="152" t="s">
        <v>35</v>
      </c>
      <c r="AA25" s="152" t="s">
        <v>35</v>
      </c>
      <c r="AB25" s="152" t="s">
        <v>35</v>
      </c>
      <c r="AC25" s="154" t="s">
        <v>35</v>
      </c>
    </row>
    <row r="26" spans="1:29" ht="44.25" customHeight="1" x14ac:dyDescent="0.2">
      <c r="A26" s="152" t="s">
        <v>339</v>
      </c>
      <c r="B26" s="153" t="s">
        <v>340</v>
      </c>
      <c r="C26" s="152">
        <f>C29*1.2</f>
        <v>19.193999999999999</v>
      </c>
      <c r="D26" s="154">
        <f>D29*1.2</f>
        <v>9.1037748000000001</v>
      </c>
      <c r="E26" s="154">
        <f>E29*1.2</f>
        <v>9.1037748000000001</v>
      </c>
      <c r="F26" s="41" t="s">
        <v>35</v>
      </c>
      <c r="G26" s="152" t="s">
        <v>35</v>
      </c>
      <c r="H26" s="41" t="s">
        <v>35</v>
      </c>
      <c r="I26" s="152" t="s">
        <v>35</v>
      </c>
      <c r="J26" s="152" t="s">
        <v>35</v>
      </c>
      <c r="K26" s="152" t="s">
        <v>35</v>
      </c>
      <c r="L26" s="41" t="s">
        <v>35</v>
      </c>
      <c r="M26" s="152" t="s">
        <v>35</v>
      </c>
      <c r="N26" s="152" t="s">
        <v>35</v>
      </c>
      <c r="O26" s="152" t="s">
        <v>35</v>
      </c>
      <c r="P26" s="154">
        <f>P29*1.2</f>
        <v>19.193999999999999</v>
      </c>
      <c r="Q26" s="154">
        <f>Q29*1.2</f>
        <v>19.193999999999999</v>
      </c>
      <c r="R26" s="154">
        <f>R29*1.2</f>
        <v>9.1037748000000001</v>
      </c>
      <c r="S26" s="154">
        <f>S29*1.2</f>
        <v>9.1037748000000001</v>
      </c>
      <c r="T26" s="41" t="s">
        <v>35</v>
      </c>
      <c r="U26" s="152" t="s">
        <v>35</v>
      </c>
      <c r="V26" s="41" t="s">
        <v>35</v>
      </c>
      <c r="W26" s="152" t="s">
        <v>35</v>
      </c>
      <c r="X26" s="152" t="s">
        <v>35</v>
      </c>
      <c r="Y26" s="152" t="s">
        <v>35</v>
      </c>
      <c r="Z26" s="152" t="s">
        <v>35</v>
      </c>
      <c r="AA26" s="152" t="s">
        <v>35</v>
      </c>
      <c r="AB26" s="152">
        <f>AB29*1.2</f>
        <v>19.193999999999999</v>
      </c>
      <c r="AC26" s="154">
        <f>AC29*1.2</f>
        <v>9.1037748000000001</v>
      </c>
    </row>
    <row r="27" spans="1:29" ht="15.75" customHeight="1" x14ac:dyDescent="0.2">
      <c r="A27" s="152" t="s">
        <v>341</v>
      </c>
      <c r="B27" s="153" t="s">
        <v>342</v>
      </c>
      <c r="C27" s="152" t="s">
        <v>35</v>
      </c>
      <c r="D27" s="41" t="s">
        <v>35</v>
      </c>
      <c r="E27" s="152" t="s">
        <v>35</v>
      </c>
      <c r="F27" s="41" t="s">
        <v>35</v>
      </c>
      <c r="G27" s="152" t="s">
        <v>35</v>
      </c>
      <c r="H27" s="41" t="s">
        <v>35</v>
      </c>
      <c r="I27" s="152" t="s">
        <v>35</v>
      </c>
      <c r="J27" s="152" t="s">
        <v>35</v>
      </c>
      <c r="K27" s="152" t="s">
        <v>35</v>
      </c>
      <c r="L27" s="41" t="s">
        <v>35</v>
      </c>
      <c r="M27" s="152" t="s">
        <v>35</v>
      </c>
      <c r="N27" s="152" t="s">
        <v>35</v>
      </c>
      <c r="O27" s="152" t="s">
        <v>35</v>
      </c>
      <c r="P27" s="152" t="s">
        <v>35</v>
      </c>
      <c r="Q27" s="152" t="s">
        <v>35</v>
      </c>
      <c r="R27" s="41" t="s">
        <v>35</v>
      </c>
      <c r="S27" s="152" t="s">
        <v>35</v>
      </c>
      <c r="T27" s="41" t="s">
        <v>35</v>
      </c>
      <c r="U27" s="152" t="s">
        <v>35</v>
      </c>
      <c r="V27" s="41" t="s">
        <v>35</v>
      </c>
      <c r="W27" s="152" t="s">
        <v>35</v>
      </c>
      <c r="X27" s="152" t="s">
        <v>35</v>
      </c>
      <c r="Y27" s="152" t="s">
        <v>35</v>
      </c>
      <c r="Z27" s="152" t="s">
        <v>35</v>
      </c>
      <c r="AA27" s="152" t="s">
        <v>35</v>
      </c>
      <c r="AB27" s="152" t="s">
        <v>35</v>
      </c>
      <c r="AC27" s="152" t="s">
        <v>35</v>
      </c>
    </row>
    <row r="28" spans="1:29" ht="15.75" customHeight="1" x14ac:dyDescent="0.2">
      <c r="A28" s="152" t="s">
        <v>343</v>
      </c>
      <c r="B28" s="153" t="s">
        <v>344</v>
      </c>
      <c r="C28" s="152" t="s">
        <v>35</v>
      </c>
      <c r="D28" s="41" t="s">
        <v>35</v>
      </c>
      <c r="E28" s="152" t="s">
        <v>35</v>
      </c>
      <c r="F28" s="41" t="s">
        <v>35</v>
      </c>
      <c r="G28" s="152" t="s">
        <v>35</v>
      </c>
      <c r="H28" s="41" t="s">
        <v>35</v>
      </c>
      <c r="I28" s="152" t="s">
        <v>35</v>
      </c>
      <c r="J28" s="152" t="s">
        <v>35</v>
      </c>
      <c r="K28" s="152" t="s">
        <v>35</v>
      </c>
      <c r="L28" s="41" t="s">
        <v>35</v>
      </c>
      <c r="M28" s="152" t="s">
        <v>35</v>
      </c>
      <c r="N28" s="152" t="s">
        <v>35</v>
      </c>
      <c r="O28" s="152" t="s">
        <v>35</v>
      </c>
      <c r="P28" s="152" t="s">
        <v>35</v>
      </c>
      <c r="Q28" s="152" t="s">
        <v>35</v>
      </c>
      <c r="R28" s="41" t="s">
        <v>35</v>
      </c>
      <c r="S28" s="152" t="s">
        <v>35</v>
      </c>
      <c r="T28" s="41" t="s">
        <v>35</v>
      </c>
      <c r="U28" s="152" t="s">
        <v>35</v>
      </c>
      <c r="V28" s="41" t="s">
        <v>35</v>
      </c>
      <c r="W28" s="152" t="s">
        <v>35</v>
      </c>
      <c r="X28" s="152" t="s">
        <v>35</v>
      </c>
      <c r="Y28" s="152" t="s">
        <v>35</v>
      </c>
      <c r="Z28" s="152" t="s">
        <v>35</v>
      </c>
      <c r="AA28" s="152" t="s">
        <v>35</v>
      </c>
      <c r="AB28" s="152" t="s">
        <v>35</v>
      </c>
      <c r="AC28" s="152" t="s">
        <v>35</v>
      </c>
    </row>
    <row r="29" spans="1:29" ht="60.75" customHeight="1" x14ac:dyDescent="0.2">
      <c r="A29" s="146">
        <v>2</v>
      </c>
      <c r="B29" s="147" t="s">
        <v>345</v>
      </c>
      <c r="C29" s="150">
        <f>C30+C31</f>
        <v>15.994999999999999</v>
      </c>
      <c r="D29" s="150">
        <f>SUM(D30:D31)</f>
        <v>7.5864789999999998</v>
      </c>
      <c r="E29" s="150">
        <f>SUM(E30:E31)</f>
        <v>7.5864789999999998</v>
      </c>
      <c r="F29" s="148" t="s">
        <v>35</v>
      </c>
      <c r="G29" s="148" t="s">
        <v>35</v>
      </c>
      <c r="H29" s="148" t="s">
        <v>35</v>
      </c>
      <c r="I29" s="148" t="s">
        <v>35</v>
      </c>
      <c r="J29" s="148" t="s">
        <v>35</v>
      </c>
      <c r="K29" s="148" t="s">
        <v>35</v>
      </c>
      <c r="L29" s="148" t="s">
        <v>35</v>
      </c>
      <c r="M29" s="148" t="s">
        <v>35</v>
      </c>
      <c r="N29" s="148" t="s">
        <v>35</v>
      </c>
      <c r="O29" s="148" t="s">
        <v>35</v>
      </c>
      <c r="P29" s="150">
        <f>SUM(P30:P31)</f>
        <v>15.994999999999999</v>
      </c>
      <c r="Q29" s="150">
        <f>SUM(Q30:Q31)</f>
        <v>15.994999999999999</v>
      </c>
      <c r="R29" s="150">
        <f>SUM(R30:R31)</f>
        <v>7.5864789999999998</v>
      </c>
      <c r="S29" s="150">
        <f>SUM(S30:S31)</f>
        <v>7.5864789999999998</v>
      </c>
      <c r="T29" s="150" t="s">
        <v>35</v>
      </c>
      <c r="U29" s="150" t="s">
        <v>35</v>
      </c>
      <c r="V29" s="150" t="s">
        <v>35</v>
      </c>
      <c r="W29" s="150" t="s">
        <v>35</v>
      </c>
      <c r="X29" s="150" t="s">
        <v>35</v>
      </c>
      <c r="Y29" s="150" t="s">
        <v>35</v>
      </c>
      <c r="Z29" s="150" t="s">
        <v>35</v>
      </c>
      <c r="AA29" s="150" t="s">
        <v>35</v>
      </c>
      <c r="AB29" s="150">
        <f>SUM(AB30:AB31)</f>
        <v>15.994999999999999</v>
      </c>
      <c r="AC29" s="150">
        <f>SUM(AC30:AC31)</f>
        <v>7.5864789999999998</v>
      </c>
    </row>
    <row r="30" spans="1:29" ht="25.5" customHeight="1" x14ac:dyDescent="0.2">
      <c r="A30" s="152" t="s">
        <v>346</v>
      </c>
      <c r="B30" s="153" t="s">
        <v>347</v>
      </c>
      <c r="C30" s="152">
        <v>0.79300000000000004</v>
      </c>
      <c r="D30" s="154">
        <v>0</v>
      </c>
      <c r="E30" s="154">
        <f>D30</f>
        <v>0</v>
      </c>
      <c r="F30" s="41" t="s">
        <v>35</v>
      </c>
      <c r="G30" s="152" t="s">
        <v>35</v>
      </c>
      <c r="H30" s="41" t="s">
        <v>35</v>
      </c>
      <c r="I30" s="152" t="s">
        <v>35</v>
      </c>
      <c r="J30" s="152" t="s">
        <v>35</v>
      </c>
      <c r="K30" s="152" t="s">
        <v>35</v>
      </c>
      <c r="L30" s="41" t="s">
        <v>35</v>
      </c>
      <c r="M30" s="152" t="s">
        <v>35</v>
      </c>
      <c r="N30" s="152" t="s">
        <v>35</v>
      </c>
      <c r="O30" s="152" t="s">
        <v>35</v>
      </c>
      <c r="P30" s="152">
        <f>Q30</f>
        <v>0.79300000000000004</v>
      </c>
      <c r="Q30" s="152">
        <f>C30</f>
        <v>0.79300000000000004</v>
      </c>
      <c r="R30" s="154">
        <f>S30</f>
        <v>0</v>
      </c>
      <c r="S30" s="154">
        <f>D30</f>
        <v>0</v>
      </c>
      <c r="T30" s="41" t="s">
        <v>35</v>
      </c>
      <c r="U30" s="152" t="s">
        <v>35</v>
      </c>
      <c r="V30" s="41" t="s">
        <v>35</v>
      </c>
      <c r="W30" s="152" t="s">
        <v>35</v>
      </c>
      <c r="X30" s="152" t="s">
        <v>35</v>
      </c>
      <c r="Y30" s="152" t="s">
        <v>35</v>
      </c>
      <c r="Z30" s="152" t="s">
        <v>35</v>
      </c>
      <c r="AA30" s="152" t="s">
        <v>35</v>
      </c>
      <c r="AB30" s="152">
        <f>C30</f>
        <v>0.79300000000000004</v>
      </c>
      <c r="AC30" s="154">
        <f>R30</f>
        <v>0</v>
      </c>
    </row>
    <row r="31" spans="1:29" ht="30.75" customHeight="1" x14ac:dyDescent="0.2">
      <c r="A31" s="152" t="s">
        <v>348</v>
      </c>
      <c r="B31" s="153" t="s">
        <v>349</v>
      </c>
      <c r="C31" s="154">
        <v>15.202</v>
      </c>
      <c r="D31" s="154">
        <v>7.5864789999999998</v>
      </c>
      <c r="E31" s="154">
        <f>D31</f>
        <v>7.5864789999999998</v>
      </c>
      <c r="F31" s="41" t="s">
        <v>35</v>
      </c>
      <c r="G31" s="152" t="s">
        <v>35</v>
      </c>
      <c r="H31" s="41" t="s">
        <v>35</v>
      </c>
      <c r="I31" s="152" t="s">
        <v>35</v>
      </c>
      <c r="J31" s="152" t="s">
        <v>35</v>
      </c>
      <c r="K31" s="152" t="s">
        <v>35</v>
      </c>
      <c r="L31" s="41" t="s">
        <v>35</v>
      </c>
      <c r="M31" s="152" t="s">
        <v>35</v>
      </c>
      <c r="N31" s="152" t="s">
        <v>35</v>
      </c>
      <c r="O31" s="152" t="s">
        <v>35</v>
      </c>
      <c r="P31" s="154">
        <f>Q31</f>
        <v>15.202</v>
      </c>
      <c r="Q31" s="154">
        <f>C31</f>
        <v>15.202</v>
      </c>
      <c r="R31" s="154">
        <f>S31</f>
        <v>7.5864789999999998</v>
      </c>
      <c r="S31" s="154">
        <f>D31</f>
        <v>7.5864789999999998</v>
      </c>
      <c r="T31" s="41" t="s">
        <v>35</v>
      </c>
      <c r="U31" s="152" t="s">
        <v>35</v>
      </c>
      <c r="V31" s="41" t="s">
        <v>35</v>
      </c>
      <c r="W31" s="152" t="s">
        <v>35</v>
      </c>
      <c r="X31" s="152" t="s">
        <v>35</v>
      </c>
      <c r="Y31" s="152" t="s">
        <v>35</v>
      </c>
      <c r="Z31" s="152" t="s">
        <v>35</v>
      </c>
      <c r="AA31" s="152" t="s">
        <v>35</v>
      </c>
      <c r="AB31" s="152">
        <f>C31</f>
        <v>15.202</v>
      </c>
      <c r="AC31" s="154">
        <f>R31</f>
        <v>7.5864789999999998</v>
      </c>
    </row>
    <row r="32" spans="1:29" ht="15.75" customHeight="1" x14ac:dyDescent="0.2">
      <c r="A32" s="152" t="s">
        <v>350</v>
      </c>
      <c r="B32" s="153" t="s">
        <v>351</v>
      </c>
      <c r="C32" s="41" t="s">
        <v>35</v>
      </c>
      <c r="D32" s="41" t="s">
        <v>35</v>
      </c>
      <c r="E32" s="41" t="s">
        <v>35</v>
      </c>
      <c r="F32" s="41" t="s">
        <v>35</v>
      </c>
      <c r="G32" s="152" t="s">
        <v>35</v>
      </c>
      <c r="H32" s="41" t="s">
        <v>35</v>
      </c>
      <c r="I32" s="152" t="s">
        <v>35</v>
      </c>
      <c r="J32" s="152" t="s">
        <v>35</v>
      </c>
      <c r="K32" s="152" t="s">
        <v>35</v>
      </c>
      <c r="L32" s="41" t="s">
        <v>35</v>
      </c>
      <c r="M32" s="152" t="s">
        <v>35</v>
      </c>
      <c r="N32" s="152" t="s">
        <v>35</v>
      </c>
      <c r="O32" s="152" t="s">
        <v>35</v>
      </c>
      <c r="P32" s="152" t="str">
        <f t="shared" ref="P32:P37" si="0">E32</f>
        <v>-</v>
      </c>
      <c r="Q32" s="152" t="s">
        <v>35</v>
      </c>
      <c r="R32" s="41" t="s">
        <v>35</v>
      </c>
      <c r="S32" s="152" t="s">
        <v>35</v>
      </c>
      <c r="T32" s="41" t="s">
        <v>35</v>
      </c>
      <c r="U32" s="152" t="s">
        <v>35</v>
      </c>
      <c r="V32" s="41" t="s">
        <v>35</v>
      </c>
      <c r="W32" s="152" t="s">
        <v>35</v>
      </c>
      <c r="X32" s="152" t="s">
        <v>35</v>
      </c>
      <c r="Y32" s="152" t="s">
        <v>35</v>
      </c>
      <c r="Z32" s="152" t="s">
        <v>35</v>
      </c>
      <c r="AA32" s="152" t="s">
        <v>35</v>
      </c>
      <c r="AB32" s="152" t="str">
        <f t="shared" ref="AB32:AB37" si="1">P32</f>
        <v>-</v>
      </c>
      <c r="AC32" s="152" t="s">
        <v>35</v>
      </c>
    </row>
    <row r="33" spans="1:29" ht="15.75" customHeight="1" x14ac:dyDescent="0.2">
      <c r="A33" s="152" t="s">
        <v>352</v>
      </c>
      <c r="B33" s="153" t="s">
        <v>353</v>
      </c>
      <c r="C33" s="41" t="s">
        <v>35</v>
      </c>
      <c r="D33" s="41" t="s">
        <v>35</v>
      </c>
      <c r="E33" s="41" t="s">
        <v>35</v>
      </c>
      <c r="F33" s="41" t="s">
        <v>35</v>
      </c>
      <c r="G33" s="152" t="s">
        <v>35</v>
      </c>
      <c r="H33" s="41" t="s">
        <v>35</v>
      </c>
      <c r="I33" s="152" t="s">
        <v>35</v>
      </c>
      <c r="J33" s="152" t="s">
        <v>35</v>
      </c>
      <c r="K33" s="152" t="s">
        <v>35</v>
      </c>
      <c r="L33" s="41" t="s">
        <v>35</v>
      </c>
      <c r="M33" s="152" t="s">
        <v>35</v>
      </c>
      <c r="N33" s="152" t="s">
        <v>35</v>
      </c>
      <c r="O33" s="152" t="s">
        <v>35</v>
      </c>
      <c r="P33" s="152" t="str">
        <f t="shared" si="0"/>
        <v>-</v>
      </c>
      <c r="Q33" s="152" t="s">
        <v>35</v>
      </c>
      <c r="R33" s="41" t="s">
        <v>35</v>
      </c>
      <c r="S33" s="152" t="s">
        <v>35</v>
      </c>
      <c r="T33" s="41" t="s">
        <v>35</v>
      </c>
      <c r="U33" s="152" t="s">
        <v>35</v>
      </c>
      <c r="V33" s="41" t="s">
        <v>35</v>
      </c>
      <c r="W33" s="152" t="s">
        <v>35</v>
      </c>
      <c r="X33" s="152" t="s">
        <v>35</v>
      </c>
      <c r="Y33" s="152" t="s">
        <v>35</v>
      </c>
      <c r="Z33" s="152" t="s">
        <v>35</v>
      </c>
      <c r="AA33" s="152" t="s">
        <v>35</v>
      </c>
      <c r="AB33" s="152" t="str">
        <f t="shared" si="1"/>
        <v>-</v>
      </c>
      <c r="AC33" s="152" t="s">
        <v>35</v>
      </c>
    </row>
    <row r="34" spans="1:29" ht="52.5" customHeight="1" x14ac:dyDescent="0.2">
      <c r="A34" s="146">
        <v>3</v>
      </c>
      <c r="B34" s="147" t="s">
        <v>354</v>
      </c>
      <c r="C34" s="41" t="s">
        <v>35</v>
      </c>
      <c r="D34" s="41" t="s">
        <v>35</v>
      </c>
      <c r="E34" s="152" t="str">
        <f>C34</f>
        <v>-</v>
      </c>
      <c r="F34" s="41" t="s">
        <v>35</v>
      </c>
      <c r="G34" s="41" t="s">
        <v>35</v>
      </c>
      <c r="H34" s="41" t="s">
        <v>35</v>
      </c>
      <c r="I34" s="41" t="s">
        <v>35</v>
      </c>
      <c r="J34" s="41" t="s">
        <v>35</v>
      </c>
      <c r="K34" s="41" t="s">
        <v>35</v>
      </c>
      <c r="L34" s="41" t="s">
        <v>35</v>
      </c>
      <c r="M34" s="41" t="s">
        <v>35</v>
      </c>
      <c r="N34" s="41" t="s">
        <v>35</v>
      </c>
      <c r="O34" s="41" t="s">
        <v>35</v>
      </c>
      <c r="P34" s="152" t="str">
        <f t="shared" si="0"/>
        <v>-</v>
      </c>
      <c r="Q34" s="41" t="s">
        <v>35</v>
      </c>
      <c r="R34" s="41" t="s">
        <v>35</v>
      </c>
      <c r="S34" s="41" t="s">
        <v>35</v>
      </c>
      <c r="T34" s="155" t="s">
        <v>35</v>
      </c>
      <c r="U34" s="41" t="s">
        <v>35</v>
      </c>
      <c r="V34" s="41" t="s">
        <v>35</v>
      </c>
      <c r="W34" s="41" t="s">
        <v>35</v>
      </c>
      <c r="X34" s="41" t="s">
        <v>35</v>
      </c>
      <c r="Y34" s="41" t="s">
        <v>35</v>
      </c>
      <c r="Z34" s="41" t="s">
        <v>35</v>
      </c>
      <c r="AA34" s="41" t="s">
        <v>35</v>
      </c>
      <c r="AB34" s="152" t="str">
        <f t="shared" si="1"/>
        <v>-</v>
      </c>
      <c r="AC34" s="152" t="s">
        <v>35</v>
      </c>
    </row>
    <row r="35" spans="1:29" ht="30.75" customHeight="1" x14ac:dyDescent="0.2">
      <c r="A35" s="152" t="s">
        <v>355</v>
      </c>
      <c r="B35" s="153" t="s">
        <v>356</v>
      </c>
      <c r="C35" s="152" t="s">
        <v>35</v>
      </c>
      <c r="D35" s="41" t="s">
        <v>35</v>
      </c>
      <c r="E35" s="152" t="str">
        <f>C35</f>
        <v>-</v>
      </c>
      <c r="F35" s="41" t="s">
        <v>35</v>
      </c>
      <c r="G35" s="152" t="s">
        <v>35</v>
      </c>
      <c r="H35" s="41" t="s">
        <v>35</v>
      </c>
      <c r="I35" s="152" t="s">
        <v>35</v>
      </c>
      <c r="J35" s="152" t="s">
        <v>35</v>
      </c>
      <c r="K35" s="152" t="s">
        <v>35</v>
      </c>
      <c r="L35" s="41" t="s">
        <v>35</v>
      </c>
      <c r="M35" s="152" t="s">
        <v>35</v>
      </c>
      <c r="N35" s="152" t="s">
        <v>35</v>
      </c>
      <c r="O35" s="152" t="s">
        <v>35</v>
      </c>
      <c r="P35" s="152" t="str">
        <f t="shared" si="0"/>
        <v>-</v>
      </c>
      <c r="Q35" s="152" t="s">
        <v>35</v>
      </c>
      <c r="R35" s="152" t="s">
        <v>35</v>
      </c>
      <c r="S35" s="152" t="s">
        <v>35</v>
      </c>
      <c r="T35" s="154" t="s">
        <v>35</v>
      </c>
      <c r="U35" s="152" t="s">
        <v>35</v>
      </c>
      <c r="V35" s="41" t="s">
        <v>35</v>
      </c>
      <c r="W35" s="152" t="s">
        <v>35</v>
      </c>
      <c r="X35" s="152" t="s">
        <v>35</v>
      </c>
      <c r="Y35" s="152" t="s">
        <v>35</v>
      </c>
      <c r="Z35" s="152" t="s">
        <v>35</v>
      </c>
      <c r="AA35" s="152" t="s">
        <v>35</v>
      </c>
      <c r="AB35" s="152" t="str">
        <f t="shared" si="1"/>
        <v>-</v>
      </c>
      <c r="AC35" s="152" t="s">
        <v>35</v>
      </c>
    </row>
    <row r="36" spans="1:29" ht="15.75" customHeight="1" x14ac:dyDescent="0.2">
      <c r="A36" s="152" t="s">
        <v>357</v>
      </c>
      <c r="B36" s="153" t="s">
        <v>358</v>
      </c>
      <c r="C36" s="152" t="s">
        <v>35</v>
      </c>
      <c r="D36" s="41" t="s">
        <v>35</v>
      </c>
      <c r="E36" s="152" t="str">
        <f>C36</f>
        <v>-</v>
      </c>
      <c r="F36" s="41" t="s">
        <v>35</v>
      </c>
      <c r="G36" s="152" t="s">
        <v>35</v>
      </c>
      <c r="H36" s="41" t="s">
        <v>35</v>
      </c>
      <c r="I36" s="152" t="s">
        <v>35</v>
      </c>
      <c r="J36" s="152" t="s">
        <v>35</v>
      </c>
      <c r="K36" s="152" t="s">
        <v>35</v>
      </c>
      <c r="L36" s="41" t="s">
        <v>35</v>
      </c>
      <c r="M36" s="152" t="s">
        <v>35</v>
      </c>
      <c r="N36" s="152" t="s">
        <v>35</v>
      </c>
      <c r="O36" s="152" t="s">
        <v>35</v>
      </c>
      <c r="P36" s="152" t="str">
        <f t="shared" si="0"/>
        <v>-</v>
      </c>
      <c r="Q36" s="152" t="s">
        <v>35</v>
      </c>
      <c r="R36" s="152" t="s">
        <v>35</v>
      </c>
      <c r="S36" s="152" t="s">
        <v>35</v>
      </c>
      <c r="T36" s="154" t="s">
        <v>35</v>
      </c>
      <c r="U36" s="152" t="s">
        <v>35</v>
      </c>
      <c r="V36" s="41" t="s">
        <v>35</v>
      </c>
      <c r="W36" s="152" t="s">
        <v>35</v>
      </c>
      <c r="X36" s="152" t="s">
        <v>35</v>
      </c>
      <c r="Y36" s="152" t="s">
        <v>35</v>
      </c>
      <c r="Z36" s="152" t="s">
        <v>35</v>
      </c>
      <c r="AA36" s="152" t="s">
        <v>35</v>
      </c>
      <c r="AB36" s="152" t="str">
        <f t="shared" si="1"/>
        <v>-</v>
      </c>
      <c r="AC36" s="152" t="s">
        <v>35</v>
      </c>
    </row>
    <row r="37" spans="1:29" ht="15.75" customHeight="1" x14ac:dyDescent="0.2">
      <c r="A37" s="152" t="s">
        <v>359</v>
      </c>
      <c r="B37" s="153" t="s">
        <v>360</v>
      </c>
      <c r="C37" s="152" t="s">
        <v>35</v>
      </c>
      <c r="D37" s="41" t="s">
        <v>35</v>
      </c>
      <c r="E37" s="152" t="str">
        <f>C37</f>
        <v>-</v>
      </c>
      <c r="F37" s="41" t="s">
        <v>35</v>
      </c>
      <c r="G37" s="152" t="s">
        <v>35</v>
      </c>
      <c r="H37" s="41" t="s">
        <v>35</v>
      </c>
      <c r="I37" s="152" t="s">
        <v>35</v>
      </c>
      <c r="J37" s="152" t="s">
        <v>35</v>
      </c>
      <c r="K37" s="152" t="s">
        <v>35</v>
      </c>
      <c r="L37" s="41" t="s">
        <v>35</v>
      </c>
      <c r="M37" s="152" t="s">
        <v>35</v>
      </c>
      <c r="N37" s="152" t="s">
        <v>35</v>
      </c>
      <c r="O37" s="152" t="s">
        <v>35</v>
      </c>
      <c r="P37" s="152" t="str">
        <f t="shared" si="0"/>
        <v>-</v>
      </c>
      <c r="Q37" s="152" t="s">
        <v>35</v>
      </c>
      <c r="R37" s="152" t="s">
        <v>35</v>
      </c>
      <c r="S37" s="152" t="s">
        <v>35</v>
      </c>
      <c r="T37" s="154" t="s">
        <v>35</v>
      </c>
      <c r="U37" s="152" t="s">
        <v>35</v>
      </c>
      <c r="V37" s="41" t="s">
        <v>35</v>
      </c>
      <c r="W37" s="152" t="s">
        <v>35</v>
      </c>
      <c r="X37" s="152" t="s">
        <v>35</v>
      </c>
      <c r="Y37" s="152" t="s">
        <v>35</v>
      </c>
      <c r="Z37" s="152" t="s">
        <v>35</v>
      </c>
      <c r="AA37" s="152" t="s">
        <v>35</v>
      </c>
      <c r="AB37" s="152" t="str">
        <f t="shared" si="1"/>
        <v>-</v>
      </c>
      <c r="AC37" s="152" t="s">
        <v>35</v>
      </c>
    </row>
    <row r="38" spans="1:29" ht="30.75" customHeight="1" x14ac:dyDescent="0.2">
      <c r="A38" s="152" t="s">
        <v>361</v>
      </c>
      <c r="B38" s="153" t="s">
        <v>362</v>
      </c>
      <c r="C38" s="154">
        <v>12.15</v>
      </c>
      <c r="D38" s="154">
        <v>5.0309999999999997</v>
      </c>
      <c r="E38" s="154">
        <f>D38</f>
        <v>5.0309999999999997</v>
      </c>
      <c r="F38" s="155" t="s">
        <v>35</v>
      </c>
      <c r="G38" s="154" t="s">
        <v>35</v>
      </c>
      <c r="H38" s="155" t="s">
        <v>35</v>
      </c>
      <c r="I38" s="154" t="s">
        <v>35</v>
      </c>
      <c r="J38" s="154" t="s">
        <v>35</v>
      </c>
      <c r="K38" s="154" t="s">
        <v>35</v>
      </c>
      <c r="L38" s="155" t="s">
        <v>35</v>
      </c>
      <c r="M38" s="154" t="s">
        <v>35</v>
      </c>
      <c r="N38" s="154" t="s">
        <v>35</v>
      </c>
      <c r="O38" s="154" t="s">
        <v>35</v>
      </c>
      <c r="P38" s="154">
        <f>Q38</f>
        <v>12.15</v>
      </c>
      <c r="Q38" s="154">
        <v>12.15</v>
      </c>
      <c r="R38" s="154">
        <f>S38</f>
        <v>5.0309999999999997</v>
      </c>
      <c r="S38" s="154">
        <f>D38</f>
        <v>5.0309999999999997</v>
      </c>
      <c r="T38" s="154" t="s">
        <v>35</v>
      </c>
      <c r="U38" s="154" t="s">
        <v>35</v>
      </c>
      <c r="V38" s="155" t="s">
        <v>35</v>
      </c>
      <c r="W38" s="154" t="s">
        <v>35</v>
      </c>
      <c r="X38" s="154" t="s">
        <v>35</v>
      </c>
      <c r="Y38" s="154" t="s">
        <v>35</v>
      </c>
      <c r="Z38" s="154" t="s">
        <v>35</v>
      </c>
      <c r="AA38" s="154" t="s">
        <v>35</v>
      </c>
      <c r="AB38" s="154">
        <f>C38</f>
        <v>12.15</v>
      </c>
      <c r="AC38" s="154">
        <f>R38</f>
        <v>5.0309999999999997</v>
      </c>
    </row>
    <row r="39" spans="1:29" ht="30.75" customHeight="1" x14ac:dyDescent="0.2">
      <c r="A39" s="152" t="s">
        <v>363</v>
      </c>
      <c r="B39" s="153" t="s">
        <v>364</v>
      </c>
      <c r="C39" s="152" t="s">
        <v>35</v>
      </c>
      <c r="D39" s="152" t="s">
        <v>35</v>
      </c>
      <c r="E39" s="152" t="str">
        <f>C39</f>
        <v>-</v>
      </c>
      <c r="F39" s="41" t="s">
        <v>35</v>
      </c>
      <c r="G39" s="152" t="s">
        <v>35</v>
      </c>
      <c r="H39" s="41" t="s">
        <v>35</v>
      </c>
      <c r="I39" s="152" t="s">
        <v>35</v>
      </c>
      <c r="J39" s="152" t="s">
        <v>35</v>
      </c>
      <c r="K39" s="152" t="s">
        <v>35</v>
      </c>
      <c r="L39" s="41" t="s">
        <v>35</v>
      </c>
      <c r="M39" s="152" t="s">
        <v>35</v>
      </c>
      <c r="N39" s="152" t="s">
        <v>35</v>
      </c>
      <c r="O39" s="152" t="s">
        <v>35</v>
      </c>
      <c r="P39" s="152" t="str">
        <f>E39</f>
        <v>-</v>
      </c>
      <c r="Q39" s="152" t="s">
        <v>35</v>
      </c>
      <c r="R39" s="152" t="s">
        <v>35</v>
      </c>
      <c r="S39" s="152" t="s">
        <v>35</v>
      </c>
      <c r="T39" s="154" t="s">
        <v>35</v>
      </c>
      <c r="U39" s="152" t="s">
        <v>35</v>
      </c>
      <c r="V39" s="41" t="s">
        <v>35</v>
      </c>
      <c r="W39" s="152" t="s">
        <v>35</v>
      </c>
      <c r="X39" s="152" t="s">
        <v>35</v>
      </c>
      <c r="Y39" s="152" t="s">
        <v>35</v>
      </c>
      <c r="Z39" s="152" t="s">
        <v>35</v>
      </c>
      <c r="AA39" s="152" t="s">
        <v>35</v>
      </c>
      <c r="AB39" s="152" t="str">
        <f>P39</f>
        <v>-</v>
      </c>
      <c r="AC39" s="152" t="s">
        <v>35</v>
      </c>
    </row>
    <row r="40" spans="1:29" ht="15.75" customHeight="1" x14ac:dyDescent="0.2">
      <c r="A40" s="152" t="s">
        <v>365</v>
      </c>
      <c r="B40" s="153" t="s">
        <v>366</v>
      </c>
      <c r="C40" s="152" t="s">
        <v>35</v>
      </c>
      <c r="D40" s="152" t="s">
        <v>35</v>
      </c>
      <c r="E40" s="152" t="str">
        <f>C40</f>
        <v>-</v>
      </c>
      <c r="F40" s="41" t="s">
        <v>35</v>
      </c>
      <c r="G40" s="152" t="s">
        <v>35</v>
      </c>
      <c r="H40" s="41" t="s">
        <v>35</v>
      </c>
      <c r="I40" s="152" t="s">
        <v>35</v>
      </c>
      <c r="J40" s="152" t="s">
        <v>35</v>
      </c>
      <c r="K40" s="152" t="s">
        <v>35</v>
      </c>
      <c r="L40" s="41" t="s">
        <v>35</v>
      </c>
      <c r="M40" s="152" t="s">
        <v>35</v>
      </c>
      <c r="N40" s="152" t="s">
        <v>35</v>
      </c>
      <c r="O40" s="152" t="s">
        <v>35</v>
      </c>
      <c r="P40" s="152" t="str">
        <f>E40</f>
        <v>-</v>
      </c>
      <c r="Q40" s="152" t="s">
        <v>35</v>
      </c>
      <c r="R40" s="152" t="s">
        <v>35</v>
      </c>
      <c r="S40" s="152" t="s">
        <v>35</v>
      </c>
      <c r="T40" s="154" t="s">
        <v>35</v>
      </c>
      <c r="U40" s="152" t="s">
        <v>35</v>
      </c>
      <c r="V40" s="41" t="s">
        <v>35</v>
      </c>
      <c r="W40" s="152" t="s">
        <v>35</v>
      </c>
      <c r="X40" s="152" t="s">
        <v>35</v>
      </c>
      <c r="Y40" s="152" t="s">
        <v>35</v>
      </c>
      <c r="Z40" s="152" t="s">
        <v>35</v>
      </c>
      <c r="AA40" s="152" t="s">
        <v>35</v>
      </c>
      <c r="AB40" s="152" t="str">
        <f>P40</f>
        <v>-</v>
      </c>
      <c r="AC40" s="152" t="s">
        <v>35</v>
      </c>
    </row>
    <row r="41" spans="1:29" ht="15.75" customHeight="1" x14ac:dyDescent="0.2">
      <c r="A41" s="152" t="s">
        <v>367</v>
      </c>
      <c r="B41" s="153" t="s">
        <v>368</v>
      </c>
      <c r="C41" s="152">
        <v>344</v>
      </c>
      <c r="D41" s="152">
        <v>514</v>
      </c>
      <c r="E41" s="152">
        <f>D41</f>
        <v>514</v>
      </c>
      <c r="F41" s="41" t="s">
        <v>35</v>
      </c>
      <c r="G41" s="152" t="s">
        <v>35</v>
      </c>
      <c r="H41" s="41" t="s">
        <v>35</v>
      </c>
      <c r="I41" s="152" t="s">
        <v>35</v>
      </c>
      <c r="J41" s="152" t="s">
        <v>35</v>
      </c>
      <c r="K41" s="152" t="s">
        <v>35</v>
      </c>
      <c r="L41" s="41" t="s">
        <v>35</v>
      </c>
      <c r="M41" s="152" t="s">
        <v>35</v>
      </c>
      <c r="N41" s="152" t="s">
        <v>35</v>
      </c>
      <c r="O41" s="152" t="s">
        <v>35</v>
      </c>
      <c r="P41" s="152">
        <f>Q41</f>
        <v>344</v>
      </c>
      <c r="Q41" s="152">
        <v>344</v>
      </c>
      <c r="R41" s="152">
        <f>S41</f>
        <v>514</v>
      </c>
      <c r="S41" s="152">
        <f>D41</f>
        <v>514</v>
      </c>
      <c r="T41" s="154" t="s">
        <v>35</v>
      </c>
      <c r="U41" s="152" t="s">
        <v>35</v>
      </c>
      <c r="V41" s="41" t="s">
        <v>35</v>
      </c>
      <c r="W41" s="152" t="s">
        <v>35</v>
      </c>
      <c r="X41" s="152" t="s">
        <v>35</v>
      </c>
      <c r="Y41" s="152" t="s">
        <v>35</v>
      </c>
      <c r="Z41" s="152" t="s">
        <v>35</v>
      </c>
      <c r="AA41" s="152" t="s">
        <v>35</v>
      </c>
      <c r="AB41" s="152">
        <f>C41</f>
        <v>344</v>
      </c>
      <c r="AC41" s="152">
        <f>R41</f>
        <v>514</v>
      </c>
    </row>
    <row r="42" spans="1:29" ht="36.75" customHeight="1" x14ac:dyDescent="0.2">
      <c r="A42" s="146">
        <v>4</v>
      </c>
      <c r="B42" s="147" t="s">
        <v>369</v>
      </c>
      <c r="C42" s="41" t="s">
        <v>35</v>
      </c>
      <c r="D42" s="152" t="s">
        <v>35</v>
      </c>
      <c r="E42" s="152" t="str">
        <f>C42</f>
        <v>-</v>
      </c>
      <c r="F42" s="41" t="s">
        <v>35</v>
      </c>
      <c r="G42" s="41" t="s">
        <v>35</v>
      </c>
      <c r="H42" s="41" t="s">
        <v>35</v>
      </c>
      <c r="I42" s="41" t="s">
        <v>35</v>
      </c>
      <c r="J42" s="41" t="s">
        <v>35</v>
      </c>
      <c r="K42" s="41" t="s">
        <v>35</v>
      </c>
      <c r="L42" s="41" t="s">
        <v>35</v>
      </c>
      <c r="M42" s="41" t="s">
        <v>35</v>
      </c>
      <c r="N42" s="41" t="s">
        <v>35</v>
      </c>
      <c r="O42" s="41" t="s">
        <v>35</v>
      </c>
      <c r="P42" s="152" t="str">
        <f>E42</f>
        <v>-</v>
      </c>
      <c r="Q42" s="41" t="s">
        <v>35</v>
      </c>
      <c r="R42" s="152" t="s">
        <v>35</v>
      </c>
      <c r="S42" s="41" t="s">
        <v>35</v>
      </c>
      <c r="T42" s="155" t="s">
        <v>35</v>
      </c>
      <c r="U42" s="41" t="s">
        <v>35</v>
      </c>
      <c r="V42" s="41" t="s">
        <v>35</v>
      </c>
      <c r="W42" s="41" t="s">
        <v>35</v>
      </c>
      <c r="X42" s="41" t="s">
        <v>35</v>
      </c>
      <c r="Y42" s="41" t="s">
        <v>35</v>
      </c>
      <c r="Z42" s="41" t="s">
        <v>35</v>
      </c>
      <c r="AA42" s="41" t="s">
        <v>35</v>
      </c>
      <c r="AB42" s="152" t="str">
        <f>P42</f>
        <v>-</v>
      </c>
      <c r="AC42" s="152" t="s">
        <v>35</v>
      </c>
    </row>
    <row r="43" spans="1:29" ht="15.75" customHeight="1" x14ac:dyDescent="0.2">
      <c r="A43" s="152" t="s">
        <v>370</v>
      </c>
      <c r="B43" s="153" t="s">
        <v>371</v>
      </c>
      <c r="C43" s="152" t="s">
        <v>35</v>
      </c>
      <c r="D43" s="152" t="s">
        <v>35</v>
      </c>
      <c r="E43" s="152" t="str">
        <f>C43</f>
        <v>-</v>
      </c>
      <c r="F43" s="41" t="s">
        <v>35</v>
      </c>
      <c r="G43" s="152" t="s">
        <v>35</v>
      </c>
      <c r="H43" s="41" t="s">
        <v>35</v>
      </c>
      <c r="I43" s="152" t="s">
        <v>35</v>
      </c>
      <c r="J43" s="152" t="s">
        <v>35</v>
      </c>
      <c r="K43" s="152" t="s">
        <v>35</v>
      </c>
      <c r="L43" s="41" t="s">
        <v>35</v>
      </c>
      <c r="M43" s="152" t="s">
        <v>35</v>
      </c>
      <c r="N43" s="152" t="s">
        <v>35</v>
      </c>
      <c r="O43" s="152" t="s">
        <v>35</v>
      </c>
      <c r="P43" s="152" t="str">
        <f>E43</f>
        <v>-</v>
      </c>
      <c r="Q43" s="152" t="s">
        <v>35</v>
      </c>
      <c r="R43" s="152" t="s">
        <v>35</v>
      </c>
      <c r="S43" s="152" t="s">
        <v>35</v>
      </c>
      <c r="T43" s="154" t="s">
        <v>35</v>
      </c>
      <c r="U43" s="152" t="s">
        <v>35</v>
      </c>
      <c r="V43" s="41" t="s">
        <v>35</v>
      </c>
      <c r="W43" s="152" t="s">
        <v>35</v>
      </c>
      <c r="X43" s="152" t="s">
        <v>35</v>
      </c>
      <c r="Y43" s="152" t="s">
        <v>35</v>
      </c>
      <c r="Z43" s="152" t="s">
        <v>35</v>
      </c>
      <c r="AA43" s="152" t="s">
        <v>35</v>
      </c>
      <c r="AB43" s="152" t="str">
        <f>P43</f>
        <v>-</v>
      </c>
      <c r="AC43" s="152" t="s">
        <v>35</v>
      </c>
    </row>
    <row r="44" spans="1:29" ht="15.75" customHeight="1" x14ac:dyDescent="0.2">
      <c r="A44" s="152" t="s">
        <v>372</v>
      </c>
      <c r="B44" s="153" t="s">
        <v>358</v>
      </c>
      <c r="C44" s="152" t="s">
        <v>35</v>
      </c>
      <c r="D44" s="152" t="s">
        <v>35</v>
      </c>
      <c r="E44" s="152" t="str">
        <f>C44</f>
        <v>-</v>
      </c>
      <c r="F44" s="41" t="s">
        <v>35</v>
      </c>
      <c r="G44" s="152" t="s">
        <v>35</v>
      </c>
      <c r="H44" s="41" t="s">
        <v>35</v>
      </c>
      <c r="I44" s="152" t="s">
        <v>35</v>
      </c>
      <c r="J44" s="152" t="s">
        <v>35</v>
      </c>
      <c r="K44" s="152" t="s">
        <v>35</v>
      </c>
      <c r="L44" s="41" t="s">
        <v>35</v>
      </c>
      <c r="M44" s="152" t="s">
        <v>35</v>
      </c>
      <c r="N44" s="152" t="s">
        <v>35</v>
      </c>
      <c r="O44" s="152" t="s">
        <v>35</v>
      </c>
      <c r="P44" s="152" t="str">
        <f>E44</f>
        <v>-</v>
      </c>
      <c r="Q44" s="152" t="s">
        <v>35</v>
      </c>
      <c r="R44" s="152" t="s">
        <v>35</v>
      </c>
      <c r="S44" s="152" t="s">
        <v>35</v>
      </c>
      <c r="T44" s="154" t="s">
        <v>35</v>
      </c>
      <c r="U44" s="152" t="s">
        <v>35</v>
      </c>
      <c r="V44" s="41" t="s">
        <v>35</v>
      </c>
      <c r="W44" s="152" t="s">
        <v>35</v>
      </c>
      <c r="X44" s="152" t="s">
        <v>35</v>
      </c>
      <c r="Y44" s="152" t="s">
        <v>35</v>
      </c>
      <c r="Z44" s="152" t="s">
        <v>35</v>
      </c>
      <c r="AA44" s="152" t="s">
        <v>35</v>
      </c>
      <c r="AB44" s="152" t="str">
        <f>P44</f>
        <v>-</v>
      </c>
      <c r="AC44" s="152" t="s">
        <v>35</v>
      </c>
    </row>
    <row r="45" spans="1:29" ht="15.75" customHeight="1" x14ac:dyDescent="0.2">
      <c r="A45" s="152" t="s">
        <v>373</v>
      </c>
      <c r="B45" s="153" t="s">
        <v>360</v>
      </c>
      <c r="C45" s="152" t="s">
        <v>35</v>
      </c>
      <c r="D45" s="152" t="s">
        <v>35</v>
      </c>
      <c r="E45" s="152" t="str">
        <f>C45</f>
        <v>-</v>
      </c>
      <c r="F45" s="41" t="s">
        <v>35</v>
      </c>
      <c r="G45" s="152" t="s">
        <v>35</v>
      </c>
      <c r="H45" s="41" t="s">
        <v>35</v>
      </c>
      <c r="I45" s="152" t="s">
        <v>35</v>
      </c>
      <c r="J45" s="152" t="s">
        <v>35</v>
      </c>
      <c r="K45" s="152" t="s">
        <v>35</v>
      </c>
      <c r="L45" s="41" t="s">
        <v>35</v>
      </c>
      <c r="M45" s="152" t="s">
        <v>35</v>
      </c>
      <c r="N45" s="152" t="s">
        <v>35</v>
      </c>
      <c r="O45" s="152" t="s">
        <v>35</v>
      </c>
      <c r="P45" s="152" t="str">
        <f>E45</f>
        <v>-</v>
      </c>
      <c r="Q45" s="152" t="s">
        <v>35</v>
      </c>
      <c r="R45" s="152" t="s">
        <v>35</v>
      </c>
      <c r="S45" s="152" t="s">
        <v>35</v>
      </c>
      <c r="T45" s="154" t="s">
        <v>35</v>
      </c>
      <c r="U45" s="152" t="s">
        <v>35</v>
      </c>
      <c r="V45" s="41" t="s">
        <v>35</v>
      </c>
      <c r="W45" s="152" t="s">
        <v>35</v>
      </c>
      <c r="X45" s="152" t="s">
        <v>35</v>
      </c>
      <c r="Y45" s="152" t="s">
        <v>35</v>
      </c>
      <c r="Z45" s="152" t="s">
        <v>35</v>
      </c>
      <c r="AA45" s="152" t="s">
        <v>35</v>
      </c>
      <c r="AB45" s="152" t="str">
        <f>P45</f>
        <v>-</v>
      </c>
      <c r="AC45" s="152" t="s">
        <v>35</v>
      </c>
    </row>
    <row r="46" spans="1:29" ht="30.75" customHeight="1" x14ac:dyDescent="0.2">
      <c r="A46" s="152" t="s">
        <v>374</v>
      </c>
      <c r="B46" s="153" t="s">
        <v>362</v>
      </c>
      <c r="C46" s="154">
        <f>C38</f>
        <v>12.15</v>
      </c>
      <c r="D46" s="154">
        <f>D38</f>
        <v>5.0309999999999997</v>
      </c>
      <c r="E46" s="154">
        <f>D46</f>
        <v>5.0309999999999997</v>
      </c>
      <c r="F46" s="155" t="s">
        <v>35</v>
      </c>
      <c r="G46" s="154" t="s">
        <v>35</v>
      </c>
      <c r="H46" s="155" t="s">
        <v>35</v>
      </c>
      <c r="I46" s="154" t="s">
        <v>35</v>
      </c>
      <c r="J46" s="154" t="s">
        <v>35</v>
      </c>
      <c r="K46" s="154" t="s">
        <v>35</v>
      </c>
      <c r="L46" s="155" t="s">
        <v>35</v>
      </c>
      <c r="M46" s="154" t="s">
        <v>35</v>
      </c>
      <c r="N46" s="154" t="s">
        <v>35</v>
      </c>
      <c r="O46" s="154" t="s">
        <v>35</v>
      </c>
      <c r="P46" s="154">
        <f>Q46</f>
        <v>12.15</v>
      </c>
      <c r="Q46" s="154">
        <v>12.15</v>
      </c>
      <c r="R46" s="154">
        <f>S46</f>
        <v>5.0309999999999997</v>
      </c>
      <c r="S46" s="154">
        <f>D46</f>
        <v>5.0309999999999997</v>
      </c>
      <c r="T46" s="154" t="s">
        <v>35</v>
      </c>
      <c r="U46" s="154" t="s">
        <v>35</v>
      </c>
      <c r="V46" s="155" t="s">
        <v>35</v>
      </c>
      <c r="W46" s="154" t="s">
        <v>35</v>
      </c>
      <c r="X46" s="154" t="s">
        <v>35</v>
      </c>
      <c r="Y46" s="154" t="s">
        <v>35</v>
      </c>
      <c r="Z46" s="154" t="s">
        <v>35</v>
      </c>
      <c r="AA46" s="154" t="s">
        <v>35</v>
      </c>
      <c r="AB46" s="154">
        <f>C46</f>
        <v>12.15</v>
      </c>
      <c r="AC46" s="154">
        <f>R46</f>
        <v>5.0309999999999997</v>
      </c>
    </row>
    <row r="47" spans="1:29" ht="30.75" customHeight="1" x14ac:dyDescent="0.2">
      <c r="A47" s="152" t="s">
        <v>375</v>
      </c>
      <c r="B47" s="153" t="s">
        <v>364</v>
      </c>
      <c r="C47" s="152" t="s">
        <v>35</v>
      </c>
      <c r="D47" s="152" t="s">
        <v>35</v>
      </c>
      <c r="E47" s="152" t="str">
        <f>C47</f>
        <v>-</v>
      </c>
      <c r="F47" s="41" t="s">
        <v>35</v>
      </c>
      <c r="G47" s="152" t="s">
        <v>35</v>
      </c>
      <c r="H47" s="41" t="s">
        <v>35</v>
      </c>
      <c r="I47" s="152" t="s">
        <v>35</v>
      </c>
      <c r="J47" s="152" t="s">
        <v>35</v>
      </c>
      <c r="K47" s="152" t="s">
        <v>35</v>
      </c>
      <c r="L47" s="41" t="s">
        <v>35</v>
      </c>
      <c r="M47" s="152" t="s">
        <v>35</v>
      </c>
      <c r="N47" s="152" t="s">
        <v>35</v>
      </c>
      <c r="O47" s="152" t="s">
        <v>35</v>
      </c>
      <c r="P47" s="152" t="str">
        <f>E47</f>
        <v>-</v>
      </c>
      <c r="Q47" s="152" t="s">
        <v>35</v>
      </c>
      <c r="R47" s="152" t="s">
        <v>35</v>
      </c>
      <c r="S47" s="152" t="s">
        <v>35</v>
      </c>
      <c r="T47" s="154" t="s">
        <v>35</v>
      </c>
      <c r="U47" s="152" t="s">
        <v>35</v>
      </c>
      <c r="V47" s="41" t="s">
        <v>35</v>
      </c>
      <c r="W47" s="152" t="s">
        <v>35</v>
      </c>
      <c r="X47" s="152" t="s">
        <v>35</v>
      </c>
      <c r="Y47" s="152" t="s">
        <v>35</v>
      </c>
      <c r="Z47" s="152" t="s">
        <v>35</v>
      </c>
      <c r="AA47" s="152" t="s">
        <v>35</v>
      </c>
      <c r="AB47" s="152" t="str">
        <f>P47</f>
        <v>-</v>
      </c>
      <c r="AC47" s="152" t="s">
        <v>35</v>
      </c>
    </row>
    <row r="48" spans="1:29" ht="15.75" customHeight="1" x14ac:dyDescent="0.2">
      <c r="A48" s="152" t="s">
        <v>376</v>
      </c>
      <c r="B48" s="153" t="s">
        <v>366</v>
      </c>
      <c r="C48" s="152" t="s">
        <v>35</v>
      </c>
      <c r="D48" s="152" t="s">
        <v>35</v>
      </c>
      <c r="E48" s="152" t="str">
        <f>C48</f>
        <v>-</v>
      </c>
      <c r="F48" s="41" t="s">
        <v>35</v>
      </c>
      <c r="G48" s="152" t="s">
        <v>35</v>
      </c>
      <c r="H48" s="41" t="s">
        <v>35</v>
      </c>
      <c r="I48" s="152" t="s">
        <v>35</v>
      </c>
      <c r="J48" s="152" t="s">
        <v>35</v>
      </c>
      <c r="K48" s="152" t="s">
        <v>35</v>
      </c>
      <c r="L48" s="41" t="s">
        <v>35</v>
      </c>
      <c r="M48" s="152" t="s">
        <v>35</v>
      </c>
      <c r="N48" s="152" t="s">
        <v>35</v>
      </c>
      <c r="O48" s="152" t="s">
        <v>35</v>
      </c>
      <c r="P48" s="152" t="str">
        <f>E48</f>
        <v>-</v>
      </c>
      <c r="Q48" s="152" t="s">
        <v>35</v>
      </c>
      <c r="R48" s="152" t="s">
        <v>35</v>
      </c>
      <c r="S48" s="152" t="s">
        <v>35</v>
      </c>
      <c r="T48" s="154" t="s">
        <v>35</v>
      </c>
      <c r="U48" s="152" t="s">
        <v>35</v>
      </c>
      <c r="V48" s="41" t="s">
        <v>35</v>
      </c>
      <c r="W48" s="152" t="s">
        <v>35</v>
      </c>
      <c r="X48" s="152" t="s">
        <v>35</v>
      </c>
      <c r="Y48" s="152" t="s">
        <v>35</v>
      </c>
      <c r="Z48" s="152" t="s">
        <v>35</v>
      </c>
      <c r="AA48" s="152" t="s">
        <v>35</v>
      </c>
      <c r="AB48" s="152" t="str">
        <f>P48</f>
        <v>-</v>
      </c>
      <c r="AC48" s="152" t="s">
        <v>35</v>
      </c>
    </row>
    <row r="49" spans="1:29" ht="15.75" customHeight="1" x14ac:dyDescent="0.2">
      <c r="A49" s="152" t="s">
        <v>377</v>
      </c>
      <c r="B49" s="153" t="s">
        <v>368</v>
      </c>
      <c r="C49" s="152">
        <v>344</v>
      </c>
      <c r="D49" s="152">
        <v>214</v>
      </c>
      <c r="E49" s="152">
        <f>D49</f>
        <v>214</v>
      </c>
      <c r="F49" s="41" t="s">
        <v>35</v>
      </c>
      <c r="G49" s="152" t="s">
        <v>35</v>
      </c>
      <c r="H49" s="41" t="s">
        <v>35</v>
      </c>
      <c r="I49" s="152" t="s">
        <v>35</v>
      </c>
      <c r="J49" s="152" t="s">
        <v>35</v>
      </c>
      <c r="K49" s="152" t="s">
        <v>35</v>
      </c>
      <c r="L49" s="41" t="s">
        <v>35</v>
      </c>
      <c r="M49" s="152" t="s">
        <v>35</v>
      </c>
      <c r="N49" s="152" t="s">
        <v>35</v>
      </c>
      <c r="O49" s="152" t="s">
        <v>35</v>
      </c>
      <c r="P49" s="152">
        <f>Q49</f>
        <v>344</v>
      </c>
      <c r="Q49" s="152">
        <v>344</v>
      </c>
      <c r="R49" s="152">
        <f>S49</f>
        <v>214</v>
      </c>
      <c r="S49" s="152">
        <f>D49</f>
        <v>214</v>
      </c>
      <c r="T49" s="154" t="s">
        <v>35</v>
      </c>
      <c r="U49" s="152" t="s">
        <v>35</v>
      </c>
      <c r="V49" s="41" t="s">
        <v>35</v>
      </c>
      <c r="W49" s="152" t="s">
        <v>35</v>
      </c>
      <c r="X49" s="152" t="s">
        <v>35</v>
      </c>
      <c r="Y49" s="152" t="s">
        <v>35</v>
      </c>
      <c r="Z49" s="152" t="s">
        <v>35</v>
      </c>
      <c r="AA49" s="152" t="s">
        <v>35</v>
      </c>
      <c r="AB49" s="152">
        <f>C49</f>
        <v>344</v>
      </c>
      <c r="AC49" s="152">
        <f>R49</f>
        <v>214</v>
      </c>
    </row>
    <row r="50" spans="1:29" ht="30.75" customHeight="1" x14ac:dyDescent="0.2">
      <c r="A50" s="146">
        <v>5</v>
      </c>
      <c r="B50" s="147" t="s">
        <v>378</v>
      </c>
      <c r="C50" s="41" t="s">
        <v>35</v>
      </c>
      <c r="D50" s="152" t="s">
        <v>35</v>
      </c>
      <c r="E50" s="152" t="str">
        <f>C50</f>
        <v>-</v>
      </c>
      <c r="F50" s="41" t="s">
        <v>35</v>
      </c>
      <c r="G50" s="41" t="s">
        <v>35</v>
      </c>
      <c r="H50" s="41" t="s">
        <v>35</v>
      </c>
      <c r="I50" s="41" t="s">
        <v>35</v>
      </c>
      <c r="J50" s="41" t="s">
        <v>35</v>
      </c>
      <c r="K50" s="41" t="s">
        <v>35</v>
      </c>
      <c r="L50" s="41" t="s">
        <v>35</v>
      </c>
      <c r="M50" s="41" t="s">
        <v>35</v>
      </c>
      <c r="N50" s="41" t="s">
        <v>35</v>
      </c>
      <c r="O50" s="41" t="s">
        <v>35</v>
      </c>
      <c r="P50" s="152" t="str">
        <f>E50</f>
        <v>-</v>
      </c>
      <c r="Q50" s="41" t="s">
        <v>35</v>
      </c>
      <c r="R50" s="152" t="s">
        <v>35</v>
      </c>
      <c r="S50" s="41" t="s">
        <v>35</v>
      </c>
      <c r="T50" s="155" t="s">
        <v>35</v>
      </c>
      <c r="U50" s="41" t="s">
        <v>35</v>
      </c>
      <c r="V50" s="41" t="s">
        <v>35</v>
      </c>
      <c r="W50" s="41" t="s">
        <v>35</v>
      </c>
      <c r="X50" s="41" t="s">
        <v>35</v>
      </c>
      <c r="Y50" s="41" t="s">
        <v>35</v>
      </c>
      <c r="Z50" s="41" t="s">
        <v>35</v>
      </c>
      <c r="AA50" s="41" t="s">
        <v>35</v>
      </c>
      <c r="AB50" s="152" t="str">
        <f>P50</f>
        <v>-</v>
      </c>
      <c r="AC50" s="152" t="s">
        <v>35</v>
      </c>
    </row>
    <row r="51" spans="1:29" ht="15.75" customHeight="1" x14ac:dyDescent="0.2">
      <c r="A51" s="152" t="s">
        <v>379</v>
      </c>
      <c r="B51" s="153" t="s">
        <v>380</v>
      </c>
      <c r="C51" s="154">
        <v>15.994999999999999</v>
      </c>
      <c r="D51" s="154">
        <f>D29</f>
        <v>7.5864789999999998</v>
      </c>
      <c r="E51" s="154">
        <f>D51</f>
        <v>7.5864789999999998</v>
      </c>
      <c r="F51" s="155" t="s">
        <v>35</v>
      </c>
      <c r="G51" s="154" t="s">
        <v>35</v>
      </c>
      <c r="H51" s="155" t="s">
        <v>35</v>
      </c>
      <c r="I51" s="154" t="s">
        <v>35</v>
      </c>
      <c r="J51" s="154" t="s">
        <v>35</v>
      </c>
      <c r="K51" s="154" t="s">
        <v>35</v>
      </c>
      <c r="L51" s="155" t="s">
        <v>35</v>
      </c>
      <c r="M51" s="154" t="s">
        <v>35</v>
      </c>
      <c r="N51" s="154" t="s">
        <v>35</v>
      </c>
      <c r="O51" s="154" t="s">
        <v>35</v>
      </c>
      <c r="P51" s="154">
        <f>Q51</f>
        <v>15.994999999999999</v>
      </c>
      <c r="Q51" s="154">
        <v>15.994999999999999</v>
      </c>
      <c r="R51" s="154">
        <f>S51</f>
        <v>7.5864789999999998</v>
      </c>
      <c r="S51" s="154">
        <f>D51</f>
        <v>7.5864789999999998</v>
      </c>
      <c r="T51" s="155" t="s">
        <v>35</v>
      </c>
      <c r="U51" s="154" t="s">
        <v>35</v>
      </c>
      <c r="V51" s="155" t="s">
        <v>35</v>
      </c>
      <c r="W51" s="154" t="s">
        <v>35</v>
      </c>
      <c r="X51" s="154" t="s">
        <v>35</v>
      </c>
      <c r="Y51" s="154" t="s">
        <v>35</v>
      </c>
      <c r="Z51" s="154" t="s">
        <v>35</v>
      </c>
      <c r="AA51" s="154" t="s">
        <v>35</v>
      </c>
      <c r="AB51" s="154">
        <f>C51</f>
        <v>15.994999999999999</v>
      </c>
      <c r="AC51" s="154">
        <f>R51</f>
        <v>7.5864789999999998</v>
      </c>
    </row>
    <row r="52" spans="1:29" ht="15.75" customHeight="1" x14ac:dyDescent="0.2">
      <c r="A52" s="152" t="s">
        <v>381</v>
      </c>
      <c r="B52" s="153" t="s">
        <v>382</v>
      </c>
      <c r="C52" s="154" t="s">
        <v>35</v>
      </c>
      <c r="D52" s="154" t="s">
        <v>35</v>
      </c>
      <c r="E52" s="154" t="str">
        <f>C52</f>
        <v>-</v>
      </c>
      <c r="F52" s="155" t="s">
        <v>35</v>
      </c>
      <c r="G52" s="154" t="s">
        <v>35</v>
      </c>
      <c r="H52" s="155" t="s">
        <v>35</v>
      </c>
      <c r="I52" s="154" t="s">
        <v>35</v>
      </c>
      <c r="J52" s="154" t="s">
        <v>35</v>
      </c>
      <c r="K52" s="154" t="s">
        <v>35</v>
      </c>
      <c r="L52" s="155" t="s">
        <v>35</v>
      </c>
      <c r="M52" s="154" t="s">
        <v>35</v>
      </c>
      <c r="N52" s="154" t="s">
        <v>35</v>
      </c>
      <c r="O52" s="154" t="s">
        <v>35</v>
      </c>
      <c r="P52" s="154" t="str">
        <f>E52</f>
        <v>-</v>
      </c>
      <c r="Q52" s="154" t="s">
        <v>35</v>
      </c>
      <c r="R52" s="154" t="s">
        <v>35</v>
      </c>
      <c r="S52" s="154" t="s">
        <v>35</v>
      </c>
      <c r="T52" s="155" t="s">
        <v>35</v>
      </c>
      <c r="U52" s="154" t="s">
        <v>35</v>
      </c>
      <c r="V52" s="155" t="s">
        <v>35</v>
      </c>
      <c r="W52" s="154" t="s">
        <v>35</v>
      </c>
      <c r="X52" s="154" t="s">
        <v>35</v>
      </c>
      <c r="Y52" s="154" t="s">
        <v>35</v>
      </c>
      <c r="Z52" s="154" t="s">
        <v>35</v>
      </c>
      <c r="AA52" s="154" t="s">
        <v>35</v>
      </c>
      <c r="AB52" s="154" t="str">
        <f>P52</f>
        <v>-</v>
      </c>
      <c r="AC52" s="154" t="s">
        <v>35</v>
      </c>
    </row>
    <row r="53" spans="1:29" ht="15.75" customHeight="1" x14ac:dyDescent="0.2">
      <c r="A53" s="152" t="s">
        <v>383</v>
      </c>
      <c r="B53" s="153" t="s">
        <v>384</v>
      </c>
      <c r="C53" s="154" t="s">
        <v>35</v>
      </c>
      <c r="D53" s="154" t="s">
        <v>35</v>
      </c>
      <c r="E53" s="154" t="str">
        <f>C53</f>
        <v>-</v>
      </c>
      <c r="F53" s="155" t="s">
        <v>35</v>
      </c>
      <c r="G53" s="154" t="s">
        <v>35</v>
      </c>
      <c r="H53" s="155" t="s">
        <v>35</v>
      </c>
      <c r="I53" s="154" t="s">
        <v>35</v>
      </c>
      <c r="J53" s="154" t="s">
        <v>35</v>
      </c>
      <c r="K53" s="154" t="s">
        <v>35</v>
      </c>
      <c r="L53" s="155" t="s">
        <v>35</v>
      </c>
      <c r="M53" s="154" t="s">
        <v>35</v>
      </c>
      <c r="N53" s="154" t="s">
        <v>35</v>
      </c>
      <c r="O53" s="154" t="s">
        <v>35</v>
      </c>
      <c r="P53" s="154" t="str">
        <f>E53</f>
        <v>-</v>
      </c>
      <c r="Q53" s="154" t="s">
        <v>35</v>
      </c>
      <c r="R53" s="154" t="s">
        <v>35</v>
      </c>
      <c r="S53" s="154" t="s">
        <v>35</v>
      </c>
      <c r="T53" s="155" t="s">
        <v>35</v>
      </c>
      <c r="U53" s="154" t="s">
        <v>35</v>
      </c>
      <c r="V53" s="155" t="s">
        <v>35</v>
      </c>
      <c r="W53" s="154" t="s">
        <v>35</v>
      </c>
      <c r="X53" s="154" t="s">
        <v>35</v>
      </c>
      <c r="Y53" s="154" t="s">
        <v>35</v>
      </c>
      <c r="Z53" s="154" t="s">
        <v>35</v>
      </c>
      <c r="AA53" s="154" t="s">
        <v>35</v>
      </c>
      <c r="AB53" s="154" t="str">
        <f>P53</f>
        <v>-</v>
      </c>
      <c r="AC53" s="154" t="s">
        <v>35</v>
      </c>
    </row>
    <row r="54" spans="1:29" ht="15.75" customHeight="1" x14ac:dyDescent="0.2">
      <c r="A54" s="152" t="s">
        <v>385</v>
      </c>
      <c r="B54" s="153" t="s">
        <v>386</v>
      </c>
      <c r="C54" s="154" t="s">
        <v>35</v>
      </c>
      <c r="D54" s="154" t="s">
        <v>35</v>
      </c>
      <c r="E54" s="154" t="str">
        <f>C54</f>
        <v>-</v>
      </c>
      <c r="F54" s="155" t="s">
        <v>35</v>
      </c>
      <c r="G54" s="154" t="s">
        <v>35</v>
      </c>
      <c r="H54" s="155" t="s">
        <v>35</v>
      </c>
      <c r="I54" s="154" t="s">
        <v>35</v>
      </c>
      <c r="J54" s="154" t="s">
        <v>35</v>
      </c>
      <c r="K54" s="154" t="s">
        <v>35</v>
      </c>
      <c r="L54" s="155" t="s">
        <v>35</v>
      </c>
      <c r="M54" s="154" t="s">
        <v>35</v>
      </c>
      <c r="N54" s="154" t="s">
        <v>35</v>
      </c>
      <c r="O54" s="154" t="s">
        <v>35</v>
      </c>
      <c r="P54" s="154" t="str">
        <f>E54</f>
        <v>-</v>
      </c>
      <c r="Q54" s="154" t="s">
        <v>35</v>
      </c>
      <c r="R54" s="154" t="s">
        <v>35</v>
      </c>
      <c r="S54" s="154" t="s">
        <v>35</v>
      </c>
      <c r="T54" s="154" t="s">
        <v>35</v>
      </c>
      <c r="U54" s="154" t="s">
        <v>35</v>
      </c>
      <c r="V54" s="155" t="s">
        <v>35</v>
      </c>
      <c r="W54" s="154" t="s">
        <v>35</v>
      </c>
      <c r="X54" s="154" t="s">
        <v>35</v>
      </c>
      <c r="Y54" s="154" t="s">
        <v>35</v>
      </c>
      <c r="Z54" s="154" t="s">
        <v>35</v>
      </c>
      <c r="AA54" s="154" t="s">
        <v>35</v>
      </c>
      <c r="AB54" s="154" t="str">
        <f>P54</f>
        <v>-</v>
      </c>
      <c r="AC54" s="154" t="s">
        <v>35</v>
      </c>
    </row>
    <row r="55" spans="1:29" ht="15.75" customHeight="1" x14ac:dyDescent="0.2">
      <c r="A55" s="152" t="s">
        <v>387</v>
      </c>
      <c r="B55" s="153" t="s">
        <v>388</v>
      </c>
      <c r="C55" s="154">
        <f>C46</f>
        <v>12.15</v>
      </c>
      <c r="D55" s="154">
        <f>D46</f>
        <v>5.0309999999999997</v>
      </c>
      <c r="E55" s="154">
        <f>D55</f>
        <v>5.0309999999999997</v>
      </c>
      <c r="F55" s="155" t="s">
        <v>35</v>
      </c>
      <c r="G55" s="154" t="s">
        <v>35</v>
      </c>
      <c r="H55" s="155" t="s">
        <v>35</v>
      </c>
      <c r="I55" s="154" t="s">
        <v>35</v>
      </c>
      <c r="J55" s="154" t="s">
        <v>35</v>
      </c>
      <c r="K55" s="154" t="s">
        <v>35</v>
      </c>
      <c r="L55" s="155" t="s">
        <v>35</v>
      </c>
      <c r="M55" s="154" t="s">
        <v>35</v>
      </c>
      <c r="N55" s="154" t="s">
        <v>35</v>
      </c>
      <c r="O55" s="154" t="s">
        <v>35</v>
      </c>
      <c r="P55" s="154">
        <f>Q55</f>
        <v>12.15</v>
      </c>
      <c r="Q55" s="154">
        <v>12.15</v>
      </c>
      <c r="R55" s="154">
        <f>S55</f>
        <v>5.0309999999999997</v>
      </c>
      <c r="S55" s="154">
        <f>D55</f>
        <v>5.0309999999999997</v>
      </c>
      <c r="T55" s="154" t="s">
        <v>35</v>
      </c>
      <c r="U55" s="154" t="s">
        <v>35</v>
      </c>
      <c r="V55" s="155" t="s">
        <v>35</v>
      </c>
      <c r="W55" s="154" t="s">
        <v>35</v>
      </c>
      <c r="X55" s="154" t="s">
        <v>35</v>
      </c>
      <c r="Y55" s="154" t="s">
        <v>35</v>
      </c>
      <c r="Z55" s="154" t="s">
        <v>35</v>
      </c>
      <c r="AA55" s="154" t="s">
        <v>35</v>
      </c>
      <c r="AB55" s="154">
        <f>C55</f>
        <v>12.15</v>
      </c>
      <c r="AC55" s="154">
        <f>R55</f>
        <v>5.0309999999999997</v>
      </c>
    </row>
    <row r="56" spans="1:29" ht="15.75" customHeight="1" x14ac:dyDescent="0.2">
      <c r="A56" s="152" t="s">
        <v>389</v>
      </c>
      <c r="B56" s="153" t="s">
        <v>368</v>
      </c>
      <c r="C56" s="154" t="s">
        <v>35</v>
      </c>
      <c r="D56" s="155" t="s">
        <v>35</v>
      </c>
      <c r="E56" s="154" t="str">
        <f t="shared" ref="E56:E61" si="2">C56</f>
        <v>-</v>
      </c>
      <c r="F56" s="155" t="s">
        <v>35</v>
      </c>
      <c r="G56" s="154" t="s">
        <v>35</v>
      </c>
      <c r="H56" s="155" t="s">
        <v>35</v>
      </c>
      <c r="I56" s="154" t="s">
        <v>35</v>
      </c>
      <c r="J56" s="154" t="s">
        <v>35</v>
      </c>
      <c r="K56" s="154" t="s">
        <v>35</v>
      </c>
      <c r="L56" s="155" t="s">
        <v>35</v>
      </c>
      <c r="M56" s="154" t="s">
        <v>35</v>
      </c>
      <c r="N56" s="154" t="s">
        <v>35</v>
      </c>
      <c r="O56" s="154" t="s">
        <v>35</v>
      </c>
      <c r="P56" s="154" t="str">
        <f t="shared" ref="P56:P61" si="3">E56</f>
        <v>-</v>
      </c>
      <c r="Q56" s="154" t="s">
        <v>35</v>
      </c>
      <c r="R56" s="154" t="s">
        <v>35</v>
      </c>
      <c r="S56" s="154" t="s">
        <v>35</v>
      </c>
      <c r="T56" s="154" t="s">
        <v>35</v>
      </c>
      <c r="U56" s="154" t="s">
        <v>35</v>
      </c>
      <c r="V56" s="155" t="s">
        <v>35</v>
      </c>
      <c r="W56" s="154" t="s">
        <v>35</v>
      </c>
      <c r="X56" s="154" t="s">
        <v>35</v>
      </c>
      <c r="Y56" s="154" t="s">
        <v>35</v>
      </c>
      <c r="Z56" s="154" t="s">
        <v>35</v>
      </c>
      <c r="AA56" s="154" t="s">
        <v>35</v>
      </c>
      <c r="AB56" s="154" t="str">
        <f t="shared" ref="AB56:AB61" si="4">P56</f>
        <v>-</v>
      </c>
      <c r="AC56" s="154" t="s">
        <v>35</v>
      </c>
    </row>
    <row r="57" spans="1:29" ht="56.25" customHeight="1" x14ac:dyDescent="0.2">
      <c r="A57" s="146">
        <v>6</v>
      </c>
      <c r="B57" s="147" t="s">
        <v>390</v>
      </c>
      <c r="C57" s="155" t="s">
        <v>35</v>
      </c>
      <c r="D57" s="155" t="s">
        <v>35</v>
      </c>
      <c r="E57" s="154" t="str">
        <f t="shared" si="2"/>
        <v>-</v>
      </c>
      <c r="F57" s="155" t="s">
        <v>35</v>
      </c>
      <c r="G57" s="155" t="s">
        <v>35</v>
      </c>
      <c r="H57" s="155" t="s">
        <v>35</v>
      </c>
      <c r="I57" s="155" t="s">
        <v>35</v>
      </c>
      <c r="J57" s="155" t="s">
        <v>35</v>
      </c>
      <c r="K57" s="155" t="s">
        <v>35</v>
      </c>
      <c r="L57" s="155" t="s">
        <v>35</v>
      </c>
      <c r="M57" s="155" t="s">
        <v>35</v>
      </c>
      <c r="N57" s="155" t="s">
        <v>35</v>
      </c>
      <c r="O57" s="155" t="s">
        <v>35</v>
      </c>
      <c r="P57" s="154" t="str">
        <f t="shared" si="3"/>
        <v>-</v>
      </c>
      <c r="Q57" s="155" t="s">
        <v>35</v>
      </c>
      <c r="R57" s="155" t="s">
        <v>35</v>
      </c>
      <c r="S57" s="155" t="s">
        <v>35</v>
      </c>
      <c r="T57" s="155" t="s">
        <v>35</v>
      </c>
      <c r="U57" s="155" t="s">
        <v>35</v>
      </c>
      <c r="V57" s="155" t="s">
        <v>35</v>
      </c>
      <c r="W57" s="155" t="s">
        <v>35</v>
      </c>
      <c r="X57" s="155" t="s">
        <v>35</v>
      </c>
      <c r="Y57" s="155" t="s">
        <v>35</v>
      </c>
      <c r="Z57" s="155" t="s">
        <v>35</v>
      </c>
      <c r="AA57" s="155" t="s">
        <v>35</v>
      </c>
      <c r="AB57" s="154" t="str">
        <f t="shared" si="4"/>
        <v>-</v>
      </c>
      <c r="AC57" s="154" t="s">
        <v>35</v>
      </c>
    </row>
    <row r="58" spans="1:29" ht="15.75" customHeight="1" x14ac:dyDescent="0.2">
      <c r="A58" s="40">
        <v>7</v>
      </c>
      <c r="B58" s="24" t="s">
        <v>391</v>
      </c>
      <c r="C58" s="155" t="s">
        <v>35</v>
      </c>
      <c r="D58" s="155" t="s">
        <v>35</v>
      </c>
      <c r="E58" s="154" t="str">
        <f t="shared" si="2"/>
        <v>-</v>
      </c>
      <c r="F58" s="155" t="s">
        <v>35</v>
      </c>
      <c r="G58" s="155" t="s">
        <v>35</v>
      </c>
      <c r="H58" s="155" t="s">
        <v>35</v>
      </c>
      <c r="I58" s="155" t="s">
        <v>35</v>
      </c>
      <c r="J58" s="155" t="s">
        <v>35</v>
      </c>
      <c r="K58" s="155" t="s">
        <v>35</v>
      </c>
      <c r="L58" s="155" t="s">
        <v>35</v>
      </c>
      <c r="M58" s="155" t="s">
        <v>35</v>
      </c>
      <c r="N58" s="155" t="s">
        <v>35</v>
      </c>
      <c r="O58" s="155" t="s">
        <v>35</v>
      </c>
      <c r="P58" s="154" t="str">
        <f t="shared" si="3"/>
        <v>-</v>
      </c>
      <c r="Q58" s="155" t="s">
        <v>35</v>
      </c>
      <c r="R58" s="155" t="s">
        <v>35</v>
      </c>
      <c r="S58" s="155" t="s">
        <v>35</v>
      </c>
      <c r="T58" s="155" t="s">
        <v>35</v>
      </c>
      <c r="U58" s="155" t="s">
        <v>35</v>
      </c>
      <c r="V58" s="155" t="s">
        <v>35</v>
      </c>
      <c r="W58" s="155" t="s">
        <v>35</v>
      </c>
      <c r="X58" s="155" t="s">
        <v>35</v>
      </c>
      <c r="Y58" s="155" t="s">
        <v>35</v>
      </c>
      <c r="Z58" s="155" t="s">
        <v>35</v>
      </c>
      <c r="AA58" s="155" t="s">
        <v>35</v>
      </c>
      <c r="AB58" s="154" t="str">
        <f t="shared" si="4"/>
        <v>-</v>
      </c>
      <c r="AC58" s="154" t="s">
        <v>35</v>
      </c>
    </row>
    <row r="59" spans="1:29" ht="15.75" customHeight="1" x14ac:dyDescent="0.2">
      <c r="A59" s="152" t="s">
        <v>392</v>
      </c>
      <c r="B59" s="153" t="s">
        <v>371</v>
      </c>
      <c r="C59" s="154" t="s">
        <v>35</v>
      </c>
      <c r="D59" s="155" t="s">
        <v>35</v>
      </c>
      <c r="E59" s="154" t="str">
        <f t="shared" si="2"/>
        <v>-</v>
      </c>
      <c r="F59" s="155" t="s">
        <v>35</v>
      </c>
      <c r="G59" s="154" t="s">
        <v>35</v>
      </c>
      <c r="H59" s="155" t="s">
        <v>35</v>
      </c>
      <c r="I59" s="154" t="s">
        <v>35</v>
      </c>
      <c r="J59" s="154" t="s">
        <v>35</v>
      </c>
      <c r="K59" s="154" t="s">
        <v>35</v>
      </c>
      <c r="L59" s="155" t="s">
        <v>35</v>
      </c>
      <c r="M59" s="154" t="s">
        <v>35</v>
      </c>
      <c r="N59" s="154" t="s">
        <v>35</v>
      </c>
      <c r="O59" s="154" t="s">
        <v>35</v>
      </c>
      <c r="P59" s="154" t="str">
        <f t="shared" si="3"/>
        <v>-</v>
      </c>
      <c r="Q59" s="154" t="s">
        <v>35</v>
      </c>
      <c r="R59" s="154" t="s">
        <v>35</v>
      </c>
      <c r="S59" s="154" t="s">
        <v>35</v>
      </c>
      <c r="T59" s="154" t="s">
        <v>35</v>
      </c>
      <c r="U59" s="154" t="s">
        <v>35</v>
      </c>
      <c r="V59" s="155" t="s">
        <v>35</v>
      </c>
      <c r="W59" s="154" t="s">
        <v>35</v>
      </c>
      <c r="X59" s="154" t="s">
        <v>35</v>
      </c>
      <c r="Y59" s="154" t="s">
        <v>35</v>
      </c>
      <c r="Z59" s="154" t="s">
        <v>35</v>
      </c>
      <c r="AA59" s="154" t="s">
        <v>35</v>
      </c>
      <c r="AB59" s="154" t="str">
        <f t="shared" si="4"/>
        <v>-</v>
      </c>
      <c r="AC59" s="154" t="s">
        <v>35</v>
      </c>
    </row>
    <row r="60" spans="1:29" ht="15.75" customHeight="1" x14ac:dyDescent="0.2">
      <c r="A60" s="152" t="s">
        <v>393</v>
      </c>
      <c r="B60" s="153" t="s">
        <v>358</v>
      </c>
      <c r="C60" s="154" t="s">
        <v>35</v>
      </c>
      <c r="D60" s="155" t="s">
        <v>35</v>
      </c>
      <c r="E60" s="154" t="str">
        <f t="shared" si="2"/>
        <v>-</v>
      </c>
      <c r="F60" s="155" t="s">
        <v>35</v>
      </c>
      <c r="G60" s="154" t="s">
        <v>35</v>
      </c>
      <c r="H60" s="155" t="s">
        <v>35</v>
      </c>
      <c r="I60" s="154" t="s">
        <v>35</v>
      </c>
      <c r="J60" s="154" t="s">
        <v>35</v>
      </c>
      <c r="K60" s="154" t="s">
        <v>35</v>
      </c>
      <c r="L60" s="155" t="s">
        <v>35</v>
      </c>
      <c r="M60" s="154" t="s">
        <v>35</v>
      </c>
      <c r="N60" s="154" t="s">
        <v>35</v>
      </c>
      <c r="O60" s="154" t="s">
        <v>35</v>
      </c>
      <c r="P60" s="154" t="str">
        <f t="shared" si="3"/>
        <v>-</v>
      </c>
      <c r="Q60" s="154" t="s">
        <v>35</v>
      </c>
      <c r="R60" s="154" t="s">
        <v>35</v>
      </c>
      <c r="S60" s="154" t="s">
        <v>35</v>
      </c>
      <c r="T60" s="154" t="s">
        <v>35</v>
      </c>
      <c r="U60" s="154" t="s">
        <v>35</v>
      </c>
      <c r="V60" s="155" t="s">
        <v>35</v>
      </c>
      <c r="W60" s="154" t="s">
        <v>35</v>
      </c>
      <c r="X60" s="154" t="s">
        <v>35</v>
      </c>
      <c r="Y60" s="154" t="s">
        <v>35</v>
      </c>
      <c r="Z60" s="154" t="s">
        <v>35</v>
      </c>
      <c r="AA60" s="154" t="s">
        <v>35</v>
      </c>
      <c r="AB60" s="154" t="str">
        <f t="shared" si="4"/>
        <v>-</v>
      </c>
      <c r="AC60" s="154" t="s">
        <v>35</v>
      </c>
    </row>
    <row r="61" spans="1:29" ht="15.75" customHeight="1" x14ac:dyDescent="0.2">
      <c r="A61" s="152" t="s">
        <v>394</v>
      </c>
      <c r="B61" s="153" t="s">
        <v>360</v>
      </c>
      <c r="C61" s="154" t="s">
        <v>35</v>
      </c>
      <c r="D61" s="155" t="s">
        <v>35</v>
      </c>
      <c r="E61" s="154" t="str">
        <f t="shared" si="2"/>
        <v>-</v>
      </c>
      <c r="F61" s="155" t="s">
        <v>35</v>
      </c>
      <c r="G61" s="154" t="s">
        <v>35</v>
      </c>
      <c r="H61" s="155" t="s">
        <v>35</v>
      </c>
      <c r="I61" s="154" t="s">
        <v>35</v>
      </c>
      <c r="J61" s="154" t="s">
        <v>35</v>
      </c>
      <c r="K61" s="154" t="s">
        <v>35</v>
      </c>
      <c r="L61" s="155" t="s">
        <v>35</v>
      </c>
      <c r="M61" s="154" t="s">
        <v>35</v>
      </c>
      <c r="N61" s="154" t="s">
        <v>35</v>
      </c>
      <c r="O61" s="154" t="s">
        <v>35</v>
      </c>
      <c r="P61" s="154" t="str">
        <f t="shared" si="3"/>
        <v>-</v>
      </c>
      <c r="Q61" s="154" t="s">
        <v>35</v>
      </c>
      <c r="R61" s="154" t="s">
        <v>35</v>
      </c>
      <c r="S61" s="154" t="s">
        <v>35</v>
      </c>
      <c r="T61" s="154" t="s">
        <v>35</v>
      </c>
      <c r="U61" s="154" t="s">
        <v>35</v>
      </c>
      <c r="V61" s="155" t="s">
        <v>35</v>
      </c>
      <c r="W61" s="154" t="s">
        <v>35</v>
      </c>
      <c r="X61" s="154" t="s">
        <v>35</v>
      </c>
      <c r="Y61" s="154" t="s">
        <v>35</v>
      </c>
      <c r="Z61" s="154" t="s">
        <v>35</v>
      </c>
      <c r="AA61" s="154" t="s">
        <v>35</v>
      </c>
      <c r="AB61" s="154" t="str">
        <f t="shared" si="4"/>
        <v>-</v>
      </c>
      <c r="AC61" s="154" t="s">
        <v>35</v>
      </c>
    </row>
    <row r="62" spans="1:29" ht="15.75" customHeight="1" x14ac:dyDescent="0.2">
      <c r="A62" s="152" t="s">
        <v>395</v>
      </c>
      <c r="B62" s="153" t="s">
        <v>396</v>
      </c>
      <c r="C62" s="154"/>
      <c r="D62" s="155" t="s">
        <v>35</v>
      </c>
      <c r="E62" s="155" t="s">
        <v>35</v>
      </c>
      <c r="F62" s="155" t="s">
        <v>35</v>
      </c>
      <c r="G62" s="154" t="s">
        <v>35</v>
      </c>
      <c r="H62" s="155" t="s">
        <v>35</v>
      </c>
      <c r="I62" s="154" t="s">
        <v>35</v>
      </c>
      <c r="J62" s="154" t="s">
        <v>35</v>
      </c>
      <c r="K62" s="154" t="s">
        <v>35</v>
      </c>
      <c r="L62" s="155" t="s">
        <v>35</v>
      </c>
      <c r="M62" s="154" t="s">
        <v>35</v>
      </c>
      <c r="N62" s="154" t="s">
        <v>35</v>
      </c>
      <c r="O62" s="154" t="s">
        <v>35</v>
      </c>
      <c r="P62" s="154" t="s">
        <v>35</v>
      </c>
      <c r="Q62" s="154" t="s">
        <v>35</v>
      </c>
      <c r="R62" s="154" t="s">
        <v>35</v>
      </c>
      <c r="S62" s="154" t="s">
        <v>35</v>
      </c>
      <c r="T62" s="154" t="s">
        <v>35</v>
      </c>
      <c r="U62" s="154" t="s">
        <v>35</v>
      </c>
      <c r="V62" s="155" t="s">
        <v>35</v>
      </c>
      <c r="W62" s="154" t="s">
        <v>35</v>
      </c>
      <c r="X62" s="154" t="s">
        <v>35</v>
      </c>
      <c r="Y62" s="154" t="s">
        <v>35</v>
      </c>
      <c r="Z62" s="154" t="s">
        <v>35</v>
      </c>
      <c r="AA62" s="154" t="s">
        <v>35</v>
      </c>
      <c r="AB62" s="154" t="s">
        <v>35</v>
      </c>
      <c r="AC62" s="154"/>
    </row>
    <row r="63" spans="1:29" ht="15.75" customHeight="1" x14ac:dyDescent="0.2">
      <c r="A63" s="152" t="s">
        <v>397</v>
      </c>
      <c r="B63" s="153" t="s">
        <v>398</v>
      </c>
      <c r="C63" s="152" t="s">
        <v>35</v>
      </c>
      <c r="D63" s="41" t="s">
        <v>35</v>
      </c>
      <c r="E63" s="152" t="str">
        <f>C63</f>
        <v>-</v>
      </c>
      <c r="F63" s="41" t="s">
        <v>35</v>
      </c>
      <c r="G63" s="152" t="s">
        <v>35</v>
      </c>
      <c r="H63" s="41" t="s">
        <v>35</v>
      </c>
      <c r="I63" s="152" t="s">
        <v>35</v>
      </c>
      <c r="J63" s="152" t="s">
        <v>35</v>
      </c>
      <c r="K63" s="152" t="s">
        <v>35</v>
      </c>
      <c r="L63" s="41" t="s">
        <v>35</v>
      </c>
      <c r="M63" s="152" t="s">
        <v>35</v>
      </c>
      <c r="N63" s="152" t="s">
        <v>35</v>
      </c>
      <c r="O63" s="152" t="s">
        <v>35</v>
      </c>
      <c r="P63" s="152" t="str">
        <f>E63</f>
        <v>-</v>
      </c>
      <c r="Q63" s="152" t="s">
        <v>35</v>
      </c>
      <c r="R63" s="152" t="s">
        <v>35</v>
      </c>
      <c r="S63" s="152" t="s">
        <v>35</v>
      </c>
      <c r="T63" s="152" t="s">
        <v>35</v>
      </c>
      <c r="U63" s="152" t="s">
        <v>35</v>
      </c>
      <c r="V63" s="41" t="s">
        <v>35</v>
      </c>
      <c r="W63" s="152" t="s">
        <v>35</v>
      </c>
      <c r="X63" s="152" t="s">
        <v>35</v>
      </c>
      <c r="Y63" s="152" t="s">
        <v>35</v>
      </c>
      <c r="Z63" s="152" t="s">
        <v>35</v>
      </c>
      <c r="AA63" s="152" t="s">
        <v>35</v>
      </c>
      <c r="AB63" s="152" t="str">
        <f>P63</f>
        <v>-</v>
      </c>
      <c r="AC63" s="152" t="s">
        <v>35</v>
      </c>
    </row>
  </sheetData>
  <mergeCells count="33">
    <mergeCell ref="X20:Y20"/>
    <mergeCell ref="Z20:AA20"/>
    <mergeCell ref="N20:O20"/>
    <mergeCell ref="P20:Q20"/>
    <mergeCell ref="R20:S20"/>
    <mergeCell ref="T20:U20"/>
    <mergeCell ref="V20:W20"/>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A9:AC9"/>
    <mergeCell ref="A10:AC10"/>
    <mergeCell ref="A12:AC12"/>
    <mergeCell ref="A13:AC13"/>
    <mergeCell ref="A15:AC15"/>
    <mergeCell ref="Y1:AC1"/>
    <mergeCell ref="Y2:AC2"/>
    <mergeCell ref="Y3:AC3"/>
    <mergeCell ref="A5:AC5"/>
    <mergeCell ref="A7:AC7"/>
  </mergeCells>
  <printOptions gridLines="1"/>
  <pageMargins left="0.78749999999999998" right="0.78749999999999998" top="0.78749999999999998" bottom="0.78749999999999998" header="0.511811023622047" footer="0.511811023622047"/>
  <pageSetup paperSize="9" fitToHeight="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K23"/>
  <sheetViews>
    <sheetView zoomScale="60" zoomScaleNormal="60" workbookViewId="0">
      <selection activeCell="K25" sqref="K25"/>
    </sheetView>
  </sheetViews>
  <sheetFormatPr defaultColWidth="9" defaultRowHeight="15.75" x14ac:dyDescent="0.25"/>
  <cols>
    <col min="1" max="1" width="6.85546875" style="16" customWidth="1"/>
    <col min="2" max="2" width="37.7109375" style="16" customWidth="1"/>
    <col min="3" max="3" width="20.28515625" style="16" customWidth="1"/>
    <col min="4" max="4" width="15.85546875" style="16" customWidth="1"/>
    <col min="5" max="12" width="8.42578125" style="16" customWidth="1"/>
    <col min="13" max="13" width="12.85546875" style="16" customWidth="1"/>
    <col min="14" max="14" width="15.85546875" style="16" customWidth="1"/>
    <col min="15" max="15" width="15.5703125" style="16" customWidth="1"/>
    <col min="16" max="16" width="16.7109375" style="16" customWidth="1"/>
    <col min="17" max="18" width="16.42578125" style="16" customWidth="1"/>
    <col min="19" max="22" width="8.42578125" style="16" customWidth="1"/>
    <col min="23" max="25" width="16.42578125" style="16" customWidth="1"/>
    <col min="26" max="26" width="8.42578125" style="16" customWidth="1"/>
    <col min="27" max="30" width="16.42578125" style="16" customWidth="1"/>
    <col min="31" max="31" width="19.140625" style="16" customWidth="1"/>
    <col min="32" max="32" width="12.140625" style="16" customWidth="1"/>
    <col min="33" max="35" width="11.42578125" style="16" customWidth="1"/>
    <col min="36" max="36" width="12.5703125" style="16" customWidth="1"/>
    <col min="37" max="37" width="15.28515625" style="16" customWidth="1"/>
    <col min="38" max="38" width="15.85546875" style="16" customWidth="1"/>
    <col min="39" max="39" width="17.42578125" style="16" customWidth="1"/>
    <col min="40" max="43" width="11.42578125" style="16" customWidth="1"/>
    <col min="44" max="47" width="19" style="16" customWidth="1"/>
    <col min="48" max="48" width="15.5703125" style="16" customWidth="1"/>
    <col min="49" max="1025" width="8.42578125" style="18" customWidth="1"/>
  </cols>
  <sheetData>
    <row r="1" spans="1:48" s="17" customFormat="1" ht="15.75" customHeight="1" x14ac:dyDescent="0.25">
      <c r="AS1" s="8" t="s">
        <v>0</v>
      </c>
      <c r="AT1" s="8"/>
      <c r="AU1" s="8"/>
      <c r="AV1" s="8"/>
    </row>
    <row r="2" spans="1:48" s="17" customFormat="1" ht="15.75" customHeight="1" x14ac:dyDescent="0.25">
      <c r="AS2" s="8" t="s">
        <v>1</v>
      </c>
      <c r="AT2" s="8"/>
      <c r="AU2" s="8"/>
      <c r="AV2" s="8"/>
    </row>
    <row r="3" spans="1:48" s="17" customFormat="1" ht="15.75" customHeight="1" x14ac:dyDescent="0.25">
      <c r="AS3" s="8" t="s">
        <v>2</v>
      </c>
      <c r="AT3" s="8"/>
      <c r="AU3" s="8"/>
      <c r="AV3" s="8"/>
    </row>
    <row r="4" spans="1:48" s="17" customFormat="1" ht="15.75" customHeight="1" x14ac:dyDescent="0.25"/>
    <row r="5" spans="1:48" s="17"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row>
    <row r="6" spans="1:48" s="17" customFormat="1" ht="15.75" customHeight="1" x14ac:dyDescent="0.25"/>
    <row r="7" spans="1:48" s="17"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row>
    <row r="8" spans="1:48" s="17" customFormat="1" ht="15.75" customHeight="1" x14ac:dyDescent="0.25"/>
    <row r="9" spans="1:48" s="17" customFormat="1" ht="15.75" customHeight="1" x14ac:dyDescent="0.25">
      <c r="A9" s="12" t="s">
        <v>399</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row>
    <row r="10" spans="1:48" s="17"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s="17" customFormat="1" ht="15.75" customHeight="1" x14ac:dyDescent="0.25"/>
    <row r="12" spans="1:48" s="17" customFormat="1" ht="15.75" customHeight="1" x14ac:dyDescent="0.25">
      <c r="A12" s="12" t="str">
        <f>'1. паспорт местоположение'!A12:C12</f>
        <v>L_0200000105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s="17"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s="17" customFormat="1" ht="15.75" customHeight="1" x14ac:dyDescent="0.25"/>
    <row r="15" spans="1:48" s="17" customFormat="1" ht="15.75" customHeight="1" x14ac:dyDescent="0.25">
      <c r="A15" s="12" t="str">
        <f>'1. паспорт местоположение'!A15:C15</f>
        <v>«Реконструкция ВЛ-0,4кВ от ТП-0105 ул. Каскадная, ул. Орская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s="17"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row>
    <row r="17" spans="1:48" s="17" customFormat="1" ht="15.75" customHeight="1" x14ac:dyDescent="0.25"/>
    <row r="18" spans="1:48" s="17" customFormat="1" ht="15.75" customHeight="1" x14ac:dyDescent="0.25">
      <c r="A18" s="180" t="s">
        <v>400</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row>
    <row r="19" spans="1:48" s="17" customFormat="1" ht="69.75" customHeight="1" x14ac:dyDescent="0.25">
      <c r="A19" s="5" t="s">
        <v>401</v>
      </c>
      <c r="B19" s="177" t="s">
        <v>402</v>
      </c>
      <c r="C19" s="5" t="s">
        <v>403</v>
      </c>
      <c r="D19" s="5" t="s">
        <v>404</v>
      </c>
      <c r="E19" s="5" t="s">
        <v>405</v>
      </c>
      <c r="F19" s="5"/>
      <c r="G19" s="5"/>
      <c r="H19" s="5"/>
      <c r="I19" s="5"/>
      <c r="J19" s="5"/>
      <c r="K19" s="5"/>
      <c r="L19" s="5"/>
      <c r="M19" s="5" t="s">
        <v>406</v>
      </c>
      <c r="N19" s="5" t="s">
        <v>407</v>
      </c>
      <c r="O19" s="5" t="s">
        <v>408</v>
      </c>
      <c r="P19" s="5" t="s">
        <v>409</v>
      </c>
      <c r="Q19" s="5" t="s">
        <v>410</v>
      </c>
      <c r="R19" s="5" t="s">
        <v>411</v>
      </c>
      <c r="S19" s="5" t="s">
        <v>412</v>
      </c>
      <c r="T19" s="5"/>
      <c r="U19" s="181" t="s">
        <v>413</v>
      </c>
      <c r="V19" s="181" t="s">
        <v>414</v>
      </c>
      <c r="W19" s="5" t="s">
        <v>415</v>
      </c>
      <c r="X19" s="5" t="s">
        <v>416</v>
      </c>
      <c r="Y19" s="5" t="s">
        <v>417</v>
      </c>
      <c r="Z19" s="181" t="s">
        <v>418</v>
      </c>
      <c r="AA19" s="5" t="s">
        <v>419</v>
      </c>
      <c r="AB19" s="5" t="s">
        <v>420</v>
      </c>
      <c r="AC19" s="5" t="s">
        <v>421</v>
      </c>
      <c r="AD19" s="5" t="s">
        <v>422</v>
      </c>
      <c r="AE19" s="5" t="s">
        <v>423</v>
      </c>
      <c r="AF19" s="5" t="s">
        <v>424</v>
      </c>
      <c r="AG19" s="5"/>
      <c r="AH19" s="5"/>
      <c r="AI19" s="5"/>
      <c r="AJ19" s="5"/>
      <c r="AK19" s="5"/>
      <c r="AL19" s="5" t="s">
        <v>425</v>
      </c>
      <c r="AM19" s="5"/>
      <c r="AN19" s="5"/>
      <c r="AO19" s="5"/>
      <c r="AP19" s="5" t="s">
        <v>426</v>
      </c>
      <c r="AQ19" s="5"/>
      <c r="AR19" s="5" t="s">
        <v>427</v>
      </c>
      <c r="AS19" s="5" t="s">
        <v>428</v>
      </c>
      <c r="AT19" s="5" t="s">
        <v>429</v>
      </c>
      <c r="AU19" s="5" t="s">
        <v>430</v>
      </c>
      <c r="AV19" s="5" t="s">
        <v>431</v>
      </c>
    </row>
    <row r="20" spans="1:48" s="17" customFormat="1" ht="69.75" customHeight="1" x14ac:dyDescent="0.25">
      <c r="A20" s="5"/>
      <c r="B20" s="177"/>
      <c r="C20" s="5"/>
      <c r="D20" s="5"/>
      <c r="E20" s="181" t="s">
        <v>432</v>
      </c>
      <c r="F20" s="181" t="s">
        <v>382</v>
      </c>
      <c r="G20" s="181" t="s">
        <v>384</v>
      </c>
      <c r="H20" s="181" t="s">
        <v>386</v>
      </c>
      <c r="I20" s="181" t="s">
        <v>433</v>
      </c>
      <c r="J20" s="181" t="s">
        <v>434</v>
      </c>
      <c r="K20" s="181" t="s">
        <v>435</v>
      </c>
      <c r="L20" s="181" t="s">
        <v>176</v>
      </c>
      <c r="M20" s="5"/>
      <c r="N20" s="5"/>
      <c r="O20" s="5"/>
      <c r="P20" s="5"/>
      <c r="Q20" s="5"/>
      <c r="R20" s="5"/>
      <c r="S20" s="5" t="s">
        <v>252</v>
      </c>
      <c r="T20" s="5" t="s">
        <v>436</v>
      </c>
      <c r="U20" s="181"/>
      <c r="V20" s="181"/>
      <c r="W20" s="5"/>
      <c r="X20" s="5"/>
      <c r="Y20" s="5"/>
      <c r="Z20" s="181"/>
      <c r="AA20" s="5"/>
      <c r="AB20" s="5"/>
      <c r="AC20" s="5"/>
      <c r="AD20" s="5"/>
      <c r="AE20" s="5"/>
      <c r="AF20" s="5" t="s">
        <v>437</v>
      </c>
      <c r="AG20" s="5"/>
      <c r="AH20" s="5" t="s">
        <v>438</v>
      </c>
      <c r="AI20" s="5"/>
      <c r="AJ20" s="5" t="s">
        <v>439</v>
      </c>
      <c r="AK20" s="5" t="s">
        <v>440</v>
      </c>
      <c r="AL20" s="5" t="s">
        <v>441</v>
      </c>
      <c r="AM20" s="5" t="s">
        <v>442</v>
      </c>
      <c r="AN20" s="5" t="s">
        <v>443</v>
      </c>
      <c r="AO20" s="5" t="s">
        <v>444</v>
      </c>
      <c r="AP20" s="5" t="s">
        <v>445</v>
      </c>
      <c r="AQ20" s="5" t="s">
        <v>436</v>
      </c>
      <c r="AR20" s="5"/>
      <c r="AS20" s="5"/>
      <c r="AT20" s="5"/>
      <c r="AU20" s="5"/>
      <c r="AV20" s="5"/>
    </row>
    <row r="21" spans="1:48" s="17" customFormat="1" ht="69.75" customHeight="1" x14ac:dyDescent="0.25">
      <c r="A21" s="5"/>
      <c r="B21" s="177"/>
      <c r="C21" s="5"/>
      <c r="D21" s="5"/>
      <c r="E21" s="181"/>
      <c r="F21" s="181"/>
      <c r="G21" s="181"/>
      <c r="H21" s="181"/>
      <c r="I21" s="181"/>
      <c r="J21" s="181"/>
      <c r="K21" s="181"/>
      <c r="L21" s="181"/>
      <c r="M21" s="5"/>
      <c r="N21" s="5"/>
      <c r="O21" s="5"/>
      <c r="P21" s="5"/>
      <c r="Q21" s="5"/>
      <c r="R21" s="5"/>
      <c r="S21" s="5"/>
      <c r="T21" s="5"/>
      <c r="U21" s="181"/>
      <c r="V21" s="181"/>
      <c r="W21" s="5"/>
      <c r="X21" s="5"/>
      <c r="Y21" s="5"/>
      <c r="Z21" s="181"/>
      <c r="AA21" s="5"/>
      <c r="AB21" s="5"/>
      <c r="AC21" s="5"/>
      <c r="AD21" s="5"/>
      <c r="AE21" s="5"/>
      <c r="AF21" s="26" t="s">
        <v>446</v>
      </c>
      <c r="AG21" s="26" t="s">
        <v>447</v>
      </c>
      <c r="AH21" s="26" t="s">
        <v>252</v>
      </c>
      <c r="AI21" s="26" t="s">
        <v>436</v>
      </c>
      <c r="AJ21" s="5"/>
      <c r="AK21" s="5"/>
      <c r="AL21" s="5"/>
      <c r="AM21" s="5"/>
      <c r="AN21" s="5"/>
      <c r="AO21" s="5"/>
      <c r="AP21" s="5"/>
      <c r="AQ21" s="5"/>
      <c r="AR21" s="5"/>
      <c r="AS21" s="5"/>
      <c r="AT21" s="5"/>
      <c r="AU21" s="5"/>
      <c r="AV21" s="5"/>
    </row>
    <row r="22" spans="1:48" s="22" customFormat="1" ht="15.75" customHeight="1" x14ac:dyDescent="0.2">
      <c r="A22" s="21">
        <v>1</v>
      </c>
      <c r="B22" s="21">
        <v>2</v>
      </c>
      <c r="C22" s="21">
        <v>4</v>
      </c>
      <c r="D22" s="21">
        <v>5</v>
      </c>
      <c r="E22" s="21">
        <v>6</v>
      </c>
      <c r="F22" s="21">
        <v>7</v>
      </c>
      <c r="G22" s="21">
        <v>8</v>
      </c>
      <c r="H22" s="21">
        <v>9</v>
      </c>
      <c r="I22" s="21">
        <v>10</v>
      </c>
      <c r="J22" s="21">
        <v>11</v>
      </c>
      <c r="K22" s="21">
        <v>12</v>
      </c>
      <c r="L22" s="21">
        <v>13</v>
      </c>
      <c r="M22" s="21">
        <v>14</v>
      </c>
      <c r="N22" s="21">
        <v>15</v>
      </c>
      <c r="O22" s="21">
        <v>16</v>
      </c>
      <c r="P22" s="21">
        <v>17</v>
      </c>
      <c r="Q22" s="21">
        <v>18</v>
      </c>
      <c r="R22" s="21">
        <v>19</v>
      </c>
      <c r="S22" s="21">
        <v>20</v>
      </c>
      <c r="T22" s="21">
        <v>21</v>
      </c>
      <c r="U22" s="21">
        <v>22</v>
      </c>
      <c r="V22" s="21">
        <v>23</v>
      </c>
      <c r="W22" s="21">
        <v>24</v>
      </c>
      <c r="X22" s="21">
        <v>25</v>
      </c>
      <c r="Y22" s="21">
        <v>26</v>
      </c>
      <c r="Z22" s="21">
        <v>27</v>
      </c>
      <c r="AA22" s="21">
        <v>28</v>
      </c>
      <c r="AB22" s="21">
        <v>29</v>
      </c>
      <c r="AC22" s="21">
        <v>30</v>
      </c>
      <c r="AD22" s="21">
        <v>31</v>
      </c>
      <c r="AE22" s="21">
        <v>32</v>
      </c>
      <c r="AF22" s="21">
        <v>33</v>
      </c>
      <c r="AG22" s="21">
        <v>34</v>
      </c>
      <c r="AH22" s="21">
        <v>35</v>
      </c>
      <c r="AI22" s="21">
        <v>36</v>
      </c>
      <c r="AJ22" s="21">
        <v>37</v>
      </c>
      <c r="AK22" s="21">
        <v>38</v>
      </c>
      <c r="AL22" s="21">
        <v>39</v>
      </c>
      <c r="AM22" s="21">
        <v>40</v>
      </c>
      <c r="AN22" s="21">
        <v>41</v>
      </c>
      <c r="AO22" s="21">
        <v>42</v>
      </c>
      <c r="AP22" s="21">
        <v>43</v>
      </c>
      <c r="AQ22" s="21">
        <v>44</v>
      </c>
      <c r="AR22" s="21">
        <v>45</v>
      </c>
      <c r="AS22" s="21">
        <v>46</v>
      </c>
      <c r="AT22" s="21">
        <v>47</v>
      </c>
      <c r="AU22" s="21">
        <v>48</v>
      </c>
      <c r="AV22" s="21">
        <v>49</v>
      </c>
    </row>
    <row r="23" spans="1:48" s="17" customFormat="1" ht="30.75" customHeight="1" x14ac:dyDescent="0.25">
      <c r="A23" s="23">
        <v>1</v>
      </c>
      <c r="B23" s="20" t="s">
        <v>5</v>
      </c>
      <c r="C23" s="20" t="s">
        <v>448</v>
      </c>
      <c r="D23" s="44" t="s">
        <v>449</v>
      </c>
      <c r="E23" s="20" t="s">
        <v>35</v>
      </c>
      <c r="F23" s="20" t="s">
        <v>35</v>
      </c>
      <c r="G23" s="20" t="s">
        <v>35</v>
      </c>
      <c r="H23" s="20" t="s">
        <v>35</v>
      </c>
      <c r="I23" s="20" t="s">
        <v>35</v>
      </c>
      <c r="J23" s="20" t="s">
        <v>35</v>
      </c>
      <c r="K23" s="20" t="s">
        <v>35</v>
      </c>
      <c r="L23" s="20" t="s">
        <v>35</v>
      </c>
      <c r="M23" s="20" t="s">
        <v>35</v>
      </c>
      <c r="N23" s="20" t="s">
        <v>35</v>
      </c>
      <c r="O23" s="20" t="s">
        <v>35</v>
      </c>
      <c r="P23" s="20" t="s">
        <v>35</v>
      </c>
      <c r="Q23" s="20" t="s">
        <v>35</v>
      </c>
      <c r="R23" s="20" t="s">
        <v>35</v>
      </c>
      <c r="S23" s="20" t="s">
        <v>35</v>
      </c>
      <c r="T23" s="20" t="s">
        <v>35</v>
      </c>
      <c r="U23" s="20" t="s">
        <v>35</v>
      </c>
      <c r="V23" s="20" t="s">
        <v>35</v>
      </c>
      <c r="W23" s="20" t="s">
        <v>35</v>
      </c>
      <c r="X23" s="20" t="s">
        <v>35</v>
      </c>
      <c r="Y23" s="20" t="s">
        <v>35</v>
      </c>
      <c r="Z23" s="20" t="s">
        <v>35</v>
      </c>
      <c r="AA23" s="20" t="s">
        <v>35</v>
      </c>
      <c r="AB23" s="20" t="s">
        <v>35</v>
      </c>
      <c r="AC23" s="20" t="s">
        <v>35</v>
      </c>
      <c r="AD23" s="20" t="s">
        <v>35</v>
      </c>
      <c r="AE23" s="20" t="s">
        <v>35</v>
      </c>
      <c r="AF23" s="20" t="s">
        <v>35</v>
      </c>
      <c r="AG23" s="20" t="s">
        <v>35</v>
      </c>
      <c r="AH23" s="20" t="s">
        <v>35</v>
      </c>
      <c r="AI23" s="20" t="s">
        <v>35</v>
      </c>
      <c r="AJ23" s="20" t="s">
        <v>35</v>
      </c>
      <c r="AK23" s="20" t="s">
        <v>35</v>
      </c>
      <c r="AL23" s="20" t="s">
        <v>35</v>
      </c>
      <c r="AM23" s="20" t="s">
        <v>35</v>
      </c>
      <c r="AN23" s="20" t="s">
        <v>35</v>
      </c>
      <c r="AO23" s="20" t="s">
        <v>35</v>
      </c>
      <c r="AP23" s="20" t="s">
        <v>35</v>
      </c>
      <c r="AQ23" s="20" t="s">
        <v>35</v>
      </c>
      <c r="AR23" s="20" t="s">
        <v>35</v>
      </c>
      <c r="AS23" s="20" t="s">
        <v>35</v>
      </c>
      <c r="AT23" s="20" t="s">
        <v>35</v>
      </c>
      <c r="AU23" s="20" t="s">
        <v>35</v>
      </c>
      <c r="AV23" s="20" t="s">
        <v>35</v>
      </c>
    </row>
  </sheetData>
  <mergeCells count="63">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19:AO19"/>
    <mergeCell ref="AP19:AQ19"/>
    <mergeCell ref="AR19:AR21"/>
    <mergeCell ref="AS19:AS21"/>
    <mergeCell ref="AT19:AT21"/>
    <mergeCell ref="AL20:AL21"/>
    <mergeCell ref="AM20:AM21"/>
    <mergeCell ref="AN20:AN21"/>
    <mergeCell ref="AO20:AO21"/>
    <mergeCell ref="AP20:AP21"/>
    <mergeCell ref="AQ20:AQ21"/>
    <mergeCell ref="AB19:AB21"/>
    <mergeCell ref="AC19:AC21"/>
    <mergeCell ref="AD19:AD21"/>
    <mergeCell ref="AE19:AE21"/>
    <mergeCell ref="AF19:AK19"/>
    <mergeCell ref="W19:W21"/>
    <mergeCell ref="X19:X21"/>
    <mergeCell ref="Y19:Y21"/>
    <mergeCell ref="Z19:Z21"/>
    <mergeCell ref="AA19:AA21"/>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A9:AV9"/>
    <mergeCell ref="A10:AV10"/>
    <mergeCell ref="A12:AV12"/>
    <mergeCell ref="A13:AV13"/>
    <mergeCell ref="A15:AV15"/>
    <mergeCell ref="AS1:AV1"/>
    <mergeCell ref="AS2:AV2"/>
    <mergeCell ref="AS3:AV3"/>
    <mergeCell ref="A5:AV5"/>
    <mergeCell ref="A7:AV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K76"/>
  <sheetViews>
    <sheetView zoomScale="90" zoomScaleNormal="90" workbookViewId="0">
      <selection activeCell="B19" sqref="B19"/>
    </sheetView>
  </sheetViews>
  <sheetFormatPr defaultColWidth="9" defaultRowHeight="15.75" x14ac:dyDescent="0.25"/>
  <cols>
    <col min="1" max="1" width="4.85546875" style="16" customWidth="1"/>
    <col min="2" max="2" width="50.5703125" style="16" customWidth="1"/>
    <col min="3" max="3" width="56.28515625" style="16" customWidth="1"/>
    <col min="4" max="1025" width="8.42578125" style="18" customWidth="1"/>
  </cols>
  <sheetData>
    <row r="1" spans="1:3" s="17" customFormat="1" ht="15.75" customHeight="1" x14ac:dyDescent="0.25">
      <c r="C1" s="19" t="s">
        <v>0</v>
      </c>
    </row>
    <row r="2" spans="1:3" s="17" customFormat="1" ht="15.75" customHeight="1" x14ac:dyDescent="0.25">
      <c r="C2" s="19" t="s">
        <v>1</v>
      </c>
    </row>
    <row r="3" spans="1:3" s="17" customFormat="1" ht="15.75" customHeight="1" x14ac:dyDescent="0.25">
      <c r="C3" s="19" t="s">
        <v>2</v>
      </c>
    </row>
    <row r="4" spans="1:3" s="17" customFormat="1" ht="15.75" customHeight="1" x14ac:dyDescent="0.25"/>
    <row r="5" spans="1:3" s="17" customFormat="1" ht="15.75" customHeight="1" x14ac:dyDescent="0.25">
      <c r="A5" s="14" t="str">
        <f>'1. паспорт местоположение'!A5:C5</f>
        <v>Год раскрытия информации: 2024  год</v>
      </c>
      <c r="B5" s="14"/>
      <c r="C5" s="14"/>
    </row>
    <row r="6" spans="1:3" s="17" customFormat="1" ht="15.75" customHeight="1" x14ac:dyDescent="0.25"/>
    <row r="7" spans="1:3" s="17" customFormat="1" ht="18.75" customHeight="1" x14ac:dyDescent="0.3">
      <c r="A7" s="13" t="s">
        <v>4</v>
      </c>
      <c r="B7" s="13"/>
      <c r="C7" s="13"/>
    </row>
    <row r="8" spans="1:3" s="17" customFormat="1" ht="15.75" customHeight="1" x14ac:dyDescent="0.25"/>
    <row r="9" spans="1:3" s="17" customFormat="1" ht="15.75" customHeight="1" x14ac:dyDescent="0.25">
      <c r="A9" s="12" t="s">
        <v>399</v>
      </c>
      <c r="B9" s="12"/>
      <c r="C9" s="12"/>
    </row>
    <row r="10" spans="1:3" s="17" customFormat="1" ht="15.75" customHeight="1" x14ac:dyDescent="0.25">
      <c r="A10" s="11" t="s">
        <v>6</v>
      </c>
      <c r="B10" s="11"/>
      <c r="C10" s="11"/>
    </row>
    <row r="11" spans="1:3" s="17" customFormat="1" ht="15.75" customHeight="1" x14ac:dyDescent="0.25"/>
    <row r="12" spans="1:3" s="17" customFormat="1" ht="15.75" customHeight="1" x14ac:dyDescent="0.25">
      <c r="A12" s="12" t="str">
        <f>'1. паспорт местоположение'!A12:C12</f>
        <v>L_0200000105</v>
      </c>
      <c r="B12" s="12"/>
      <c r="C12" s="12"/>
    </row>
    <row r="13" spans="1:3" s="17" customFormat="1" ht="15.75" customHeight="1" x14ac:dyDescent="0.25">
      <c r="A13" s="11" t="s">
        <v>8</v>
      </c>
      <c r="B13" s="11"/>
      <c r="C13" s="11"/>
    </row>
    <row r="14" spans="1:3" s="17" customFormat="1" ht="15.75" customHeight="1" x14ac:dyDescent="0.25"/>
    <row r="15" spans="1:3" s="17" customFormat="1" ht="21" customHeight="1" x14ac:dyDescent="0.25">
      <c r="A15" s="12" t="str">
        <f>'1. паспорт местоположение'!A15:C15</f>
        <v>«Реконструкция ВЛ-0,4кВ от ТП-0105 ул. Каскадная, ул. Орская г. Ростов-на-Дону»</v>
      </c>
      <c r="B15" s="12"/>
      <c r="C15" s="12"/>
    </row>
    <row r="16" spans="1:3" s="17" customFormat="1" ht="15.75" customHeight="1" x14ac:dyDescent="0.25">
      <c r="A16" s="183" t="s">
        <v>450</v>
      </c>
      <c r="B16" s="183"/>
      <c r="C16" s="183"/>
    </row>
    <row r="17" spans="1:3" s="17" customFormat="1" ht="15.75" customHeight="1" x14ac:dyDescent="0.25"/>
    <row r="18" spans="1:3" s="17" customFormat="1" ht="36" customHeight="1" x14ac:dyDescent="0.3">
      <c r="A18" s="13" t="s">
        <v>451</v>
      </c>
      <c r="B18" s="13"/>
      <c r="C18" s="13"/>
    </row>
    <row r="19" spans="1:3" s="17" customFormat="1" ht="64.5" customHeight="1" x14ac:dyDescent="0.25">
      <c r="A19" s="156">
        <v>1</v>
      </c>
      <c r="B19" s="157" t="s">
        <v>452</v>
      </c>
      <c r="C19" s="158" t="str">
        <f>A15</f>
        <v>«Реконструкция ВЛ-0,4кВ от ТП-0105 ул. Каскадная, ул. Орская г. Ростов-на-Дону»</v>
      </c>
    </row>
    <row r="20" spans="1:3" s="17" customFormat="1" ht="28.5" customHeight="1" x14ac:dyDescent="0.25">
      <c r="A20" s="156">
        <v>2</v>
      </c>
      <c r="B20" s="157" t="s">
        <v>453</v>
      </c>
      <c r="C20" s="20" t="s">
        <v>502</v>
      </c>
    </row>
    <row r="21" spans="1:3" s="17" customFormat="1" ht="15.75" customHeight="1" x14ac:dyDescent="0.25">
      <c r="A21" s="156">
        <v>3</v>
      </c>
      <c r="B21" s="157" t="s">
        <v>454</v>
      </c>
      <c r="C21" s="20" t="s">
        <v>455</v>
      </c>
    </row>
    <row r="22" spans="1:3" s="17" customFormat="1" ht="15.75" customHeight="1" x14ac:dyDescent="0.25">
      <c r="A22" s="156">
        <v>4</v>
      </c>
      <c r="B22" s="157" t="s">
        <v>456</v>
      </c>
      <c r="C22" s="160" t="s">
        <v>35</v>
      </c>
    </row>
    <row r="23" spans="1:3" s="17" customFormat="1" ht="15.75" customHeight="1" x14ac:dyDescent="0.25">
      <c r="A23" s="156">
        <v>5</v>
      </c>
      <c r="B23" s="157" t="s">
        <v>457</v>
      </c>
      <c r="C23" s="141">
        <v>45657</v>
      </c>
    </row>
    <row r="24" spans="1:3" s="17" customFormat="1" ht="28.5" customHeight="1" x14ac:dyDescent="0.25">
      <c r="A24" s="156">
        <v>6</v>
      </c>
      <c r="B24" s="157" t="s">
        <v>458</v>
      </c>
      <c r="C24" s="20" t="str">
        <f>'3.3 паспорт описание'!C30</f>
        <v>1П, 2С</v>
      </c>
    </row>
    <row r="25" spans="1:3" s="17" customFormat="1" ht="28.5" customHeight="1" x14ac:dyDescent="0.25">
      <c r="A25" s="156">
        <v>7</v>
      </c>
      <c r="B25" s="157" t="s">
        <v>459</v>
      </c>
      <c r="C25" s="34">
        <f>'6.2 Паспорт фин осв ввод'!D23</f>
        <v>9.1037748000000001</v>
      </c>
    </row>
    <row r="26" spans="1:3" s="17" customFormat="1" ht="47.25" customHeight="1" x14ac:dyDescent="0.25">
      <c r="A26" s="156">
        <v>8</v>
      </c>
      <c r="B26" s="161" t="s">
        <v>460</v>
      </c>
      <c r="C26" s="20" t="s">
        <v>461</v>
      </c>
    </row>
    <row r="27" spans="1:3" s="17" customFormat="1" ht="28.5" customHeight="1" x14ac:dyDescent="0.25">
      <c r="A27" s="156">
        <v>9</v>
      </c>
      <c r="B27" s="157" t="s">
        <v>462</v>
      </c>
      <c r="C27" s="159" t="s">
        <v>35</v>
      </c>
    </row>
    <row r="28" spans="1:3" s="17" customFormat="1" ht="28.5" customHeight="1" x14ac:dyDescent="0.25">
      <c r="A28" s="156">
        <v>10</v>
      </c>
      <c r="B28" s="157" t="s">
        <v>463</v>
      </c>
      <c r="C28" s="159" t="s">
        <v>35</v>
      </c>
    </row>
    <row r="29" spans="1:3" s="17" customFormat="1" ht="15.75" customHeight="1" x14ac:dyDescent="0.25">
      <c r="A29" s="156">
        <v>11</v>
      </c>
      <c r="B29" s="161" t="s">
        <v>464</v>
      </c>
      <c r="C29" s="159" t="s">
        <v>35</v>
      </c>
    </row>
    <row r="30" spans="1:3" s="17" customFormat="1" ht="28.5" customHeight="1" x14ac:dyDescent="0.25">
      <c r="A30" s="156">
        <v>12</v>
      </c>
      <c r="B30" s="157" t="s">
        <v>465</v>
      </c>
      <c r="C30" s="159" t="s">
        <v>35</v>
      </c>
    </row>
    <row r="31" spans="1:3" s="17" customFormat="1" ht="28.5" customHeight="1" x14ac:dyDescent="0.25">
      <c r="A31" s="156">
        <v>13</v>
      </c>
      <c r="B31" s="161" t="s">
        <v>466</v>
      </c>
      <c r="C31" s="159" t="s">
        <v>35</v>
      </c>
    </row>
    <row r="32" spans="1:3" s="17" customFormat="1" ht="15.75" customHeight="1" x14ac:dyDescent="0.25">
      <c r="A32" s="156">
        <v>14</v>
      </c>
      <c r="B32" s="161" t="s">
        <v>467</v>
      </c>
      <c r="C32" s="159" t="s">
        <v>35</v>
      </c>
    </row>
    <row r="33" spans="1:3" s="17" customFormat="1" ht="15.75" customHeight="1" x14ac:dyDescent="0.25">
      <c r="A33" s="156">
        <v>15</v>
      </c>
      <c r="B33" s="161" t="s">
        <v>468</v>
      </c>
      <c r="C33" s="159" t="s">
        <v>35</v>
      </c>
    </row>
    <row r="34" spans="1:3" s="17" customFormat="1" ht="15.75" customHeight="1" x14ac:dyDescent="0.25">
      <c r="A34" s="156">
        <v>16</v>
      </c>
      <c r="B34" s="161" t="s">
        <v>469</v>
      </c>
      <c r="C34" s="159" t="s">
        <v>35</v>
      </c>
    </row>
    <row r="35" spans="1:3" s="17" customFormat="1" ht="28.5" customHeight="1" x14ac:dyDescent="0.25">
      <c r="A35" s="156">
        <v>17</v>
      </c>
      <c r="B35" s="157" t="s">
        <v>470</v>
      </c>
      <c r="C35" s="159" t="s">
        <v>35</v>
      </c>
    </row>
    <row r="36" spans="1:3" s="17" customFormat="1" ht="28.5" customHeight="1" x14ac:dyDescent="0.25">
      <c r="A36" s="156">
        <v>18</v>
      </c>
      <c r="B36" s="161" t="s">
        <v>466</v>
      </c>
      <c r="C36" s="159" t="s">
        <v>35</v>
      </c>
    </row>
    <row r="37" spans="1:3" s="17" customFormat="1" ht="15.75" customHeight="1" x14ac:dyDescent="0.25">
      <c r="A37" s="156">
        <v>19</v>
      </c>
      <c r="B37" s="161" t="s">
        <v>467</v>
      </c>
      <c r="C37" s="159" t="s">
        <v>35</v>
      </c>
    </row>
    <row r="38" spans="1:3" s="17" customFormat="1" ht="15.75" customHeight="1" x14ac:dyDescent="0.25">
      <c r="A38" s="156">
        <v>20</v>
      </c>
      <c r="B38" s="161" t="s">
        <v>468</v>
      </c>
      <c r="C38" s="159" t="s">
        <v>35</v>
      </c>
    </row>
    <row r="39" spans="1:3" s="17" customFormat="1" ht="15.75" customHeight="1" x14ac:dyDescent="0.25">
      <c r="A39" s="156">
        <v>21</v>
      </c>
      <c r="B39" s="161" t="s">
        <v>469</v>
      </c>
      <c r="C39" s="159" t="s">
        <v>35</v>
      </c>
    </row>
    <row r="40" spans="1:3" s="17" customFormat="1" ht="28.5" customHeight="1" x14ac:dyDescent="0.25">
      <c r="A40" s="156">
        <v>22</v>
      </c>
      <c r="B40" s="157" t="s">
        <v>471</v>
      </c>
      <c r="C40" s="159" t="s">
        <v>35</v>
      </c>
    </row>
    <row r="41" spans="1:3" s="17" customFormat="1" ht="28.5" customHeight="1" x14ac:dyDescent="0.25">
      <c r="A41" s="156">
        <v>23</v>
      </c>
      <c r="B41" s="161" t="s">
        <v>466</v>
      </c>
      <c r="C41" s="159" t="s">
        <v>35</v>
      </c>
    </row>
    <row r="42" spans="1:3" s="17" customFormat="1" ht="15.75" customHeight="1" x14ac:dyDescent="0.25">
      <c r="A42" s="156">
        <v>24</v>
      </c>
      <c r="B42" s="161" t="s">
        <v>467</v>
      </c>
      <c r="C42" s="159" t="s">
        <v>35</v>
      </c>
    </row>
    <row r="43" spans="1:3" s="17" customFormat="1" ht="15.75" customHeight="1" x14ac:dyDescent="0.25">
      <c r="A43" s="156">
        <v>25</v>
      </c>
      <c r="B43" s="161" t="s">
        <v>468</v>
      </c>
      <c r="C43" s="159" t="s">
        <v>35</v>
      </c>
    </row>
    <row r="44" spans="1:3" s="17" customFormat="1" ht="15.75" customHeight="1" x14ac:dyDescent="0.25">
      <c r="A44" s="156">
        <v>26</v>
      </c>
      <c r="B44" s="161" t="s">
        <v>469</v>
      </c>
      <c r="C44" s="159" t="s">
        <v>35</v>
      </c>
    </row>
    <row r="45" spans="1:3" s="17" customFormat="1" ht="28.5" customHeight="1" x14ac:dyDescent="0.25">
      <c r="A45" s="156">
        <v>27</v>
      </c>
      <c r="B45" s="157" t="s">
        <v>472</v>
      </c>
      <c r="C45" s="159" t="s">
        <v>35</v>
      </c>
    </row>
    <row r="46" spans="1:3" s="17" customFormat="1" ht="15.75" customHeight="1" x14ac:dyDescent="0.25">
      <c r="A46" s="156">
        <v>28</v>
      </c>
      <c r="B46" s="161" t="s">
        <v>464</v>
      </c>
      <c r="C46" s="159" t="s">
        <v>35</v>
      </c>
    </row>
    <row r="47" spans="1:3" s="17" customFormat="1" ht="15.75" customHeight="1" x14ac:dyDescent="0.25">
      <c r="A47" s="156">
        <v>29</v>
      </c>
      <c r="B47" s="161" t="s">
        <v>473</v>
      </c>
      <c r="C47" s="159" t="s">
        <v>35</v>
      </c>
    </row>
    <row r="48" spans="1:3" ht="15.75" customHeight="1" x14ac:dyDescent="0.2">
      <c r="A48" s="162">
        <v>30</v>
      </c>
      <c r="B48" s="161" t="s">
        <v>474</v>
      </c>
      <c r="C48" s="159" t="s">
        <v>35</v>
      </c>
    </row>
    <row r="49" spans="1:3" ht="28.5" customHeight="1" x14ac:dyDescent="0.2">
      <c r="A49" s="162">
        <v>31</v>
      </c>
      <c r="B49" s="161" t="s">
        <v>475</v>
      </c>
      <c r="C49" s="159" t="s">
        <v>35</v>
      </c>
    </row>
    <row r="50" spans="1:3" ht="15.75" customHeight="1" x14ac:dyDescent="0.2">
      <c r="A50" s="162">
        <v>32</v>
      </c>
      <c r="B50" s="157" t="s">
        <v>476</v>
      </c>
      <c r="C50" s="159" t="s">
        <v>35</v>
      </c>
    </row>
    <row r="51" spans="1:3" ht="15.75" customHeight="1" x14ac:dyDescent="0.2">
      <c r="A51" s="162">
        <v>33</v>
      </c>
      <c r="B51" s="157" t="s">
        <v>477</v>
      </c>
      <c r="C51" s="159" t="s">
        <v>35</v>
      </c>
    </row>
    <row r="52" spans="1:3" ht="15.75" customHeight="1" x14ac:dyDescent="0.2">
      <c r="A52" s="162">
        <v>34</v>
      </c>
      <c r="B52" s="157" t="s">
        <v>478</v>
      </c>
      <c r="C52" s="159" t="s">
        <v>35</v>
      </c>
    </row>
    <row r="53" spans="1:3" ht="15.75" customHeight="1" x14ac:dyDescent="0.2">
      <c r="A53" s="162">
        <v>35</v>
      </c>
      <c r="B53" s="157" t="s">
        <v>479</v>
      </c>
      <c r="C53" s="159" t="s">
        <v>35</v>
      </c>
    </row>
    <row r="54" spans="1:3" ht="15.75" customHeight="1" x14ac:dyDescent="0.2">
      <c r="A54" s="162">
        <v>36</v>
      </c>
      <c r="B54" s="157" t="s">
        <v>480</v>
      </c>
      <c r="C54" s="159" t="s">
        <v>35</v>
      </c>
    </row>
    <row r="55" spans="1:3" ht="15.75" customHeight="1" x14ac:dyDescent="0.2">
      <c r="A55" s="162">
        <v>37</v>
      </c>
      <c r="B55" s="161" t="s">
        <v>481</v>
      </c>
      <c r="C55" s="159" t="s">
        <v>35</v>
      </c>
    </row>
    <row r="56" spans="1:3" ht="15.75" customHeight="1" x14ac:dyDescent="0.2">
      <c r="A56" s="162">
        <v>38</v>
      </c>
      <c r="B56" s="161" t="s">
        <v>482</v>
      </c>
      <c r="C56" s="159" t="s">
        <v>35</v>
      </c>
    </row>
    <row r="57" spans="1:3" ht="15.75" customHeight="1" x14ac:dyDescent="0.2">
      <c r="A57" s="162">
        <v>39</v>
      </c>
      <c r="B57" s="161" t="s">
        <v>483</v>
      </c>
      <c r="C57" s="159" t="s">
        <v>35</v>
      </c>
    </row>
    <row r="58" spans="1:3" ht="15.75" customHeight="1" x14ac:dyDescent="0.2">
      <c r="A58" s="162">
        <v>40</v>
      </c>
      <c r="B58" s="161" t="s">
        <v>484</v>
      </c>
      <c r="C58" s="159" t="s">
        <v>35</v>
      </c>
    </row>
    <row r="59" spans="1:3" ht="15.75" customHeight="1" x14ac:dyDescent="0.2">
      <c r="A59" s="162">
        <v>41</v>
      </c>
      <c r="B59" s="161" t="s">
        <v>485</v>
      </c>
      <c r="C59" s="159" t="s">
        <v>35</v>
      </c>
    </row>
    <row r="60" spans="1:3" ht="28.5" customHeight="1" x14ac:dyDescent="0.2">
      <c r="A60" s="162">
        <v>42</v>
      </c>
      <c r="B60" s="161" t="s">
        <v>486</v>
      </c>
      <c r="C60" s="159" t="s">
        <v>35</v>
      </c>
    </row>
    <row r="61" spans="1:3" ht="28.5" customHeight="1" x14ac:dyDescent="0.2">
      <c r="A61" s="162">
        <v>43</v>
      </c>
      <c r="B61" s="157" t="s">
        <v>487</v>
      </c>
      <c r="C61" s="159" t="s">
        <v>35</v>
      </c>
    </row>
    <row r="62" spans="1:3" ht="15.75" customHeight="1" x14ac:dyDescent="0.2">
      <c r="A62" s="162">
        <v>44</v>
      </c>
      <c r="B62" s="161" t="s">
        <v>464</v>
      </c>
      <c r="C62" s="159" t="s">
        <v>35</v>
      </c>
    </row>
    <row r="63" spans="1:3" ht="15.75" customHeight="1" x14ac:dyDescent="0.2">
      <c r="A63" s="162">
        <v>45</v>
      </c>
      <c r="B63" s="161" t="s">
        <v>488</v>
      </c>
      <c r="C63" s="159" t="s">
        <v>35</v>
      </c>
    </row>
    <row r="64" spans="1:3" ht="15.75" customHeight="1" x14ac:dyDescent="0.2">
      <c r="A64" s="162">
        <v>46</v>
      </c>
      <c r="B64" s="161" t="s">
        <v>489</v>
      </c>
      <c r="C64" s="159" t="s">
        <v>35</v>
      </c>
    </row>
    <row r="65" spans="1:3" ht="15.75" customHeight="1" x14ac:dyDescent="0.2">
      <c r="A65" s="162">
        <v>47</v>
      </c>
      <c r="B65" s="157" t="s">
        <v>490</v>
      </c>
      <c r="C65" s="159" t="s">
        <v>35</v>
      </c>
    </row>
    <row r="66" spans="1:3" ht="15.75" customHeight="1" x14ac:dyDescent="0.2">
      <c r="A66" s="162">
        <v>48</v>
      </c>
      <c r="B66" s="157" t="s">
        <v>491</v>
      </c>
      <c r="C66" s="159" t="s">
        <v>35</v>
      </c>
    </row>
    <row r="67" spans="1:3" ht="15.75" customHeight="1" x14ac:dyDescent="0.2">
      <c r="A67" s="162">
        <v>49</v>
      </c>
      <c r="B67" s="161" t="s">
        <v>492</v>
      </c>
      <c r="C67" s="159" t="s">
        <v>35</v>
      </c>
    </row>
    <row r="68" spans="1:3" ht="15.75" customHeight="1" x14ac:dyDescent="0.2">
      <c r="A68" s="162">
        <v>50</v>
      </c>
      <c r="B68" s="161" t="s">
        <v>493</v>
      </c>
      <c r="C68" s="159" t="s">
        <v>35</v>
      </c>
    </row>
    <row r="69" spans="1:3" ht="15.75" customHeight="1" x14ac:dyDescent="0.2">
      <c r="A69" s="162">
        <v>51</v>
      </c>
      <c r="B69" s="161" t="s">
        <v>494</v>
      </c>
      <c r="C69" s="159" t="s">
        <v>35</v>
      </c>
    </row>
    <row r="70" spans="1:3" ht="28.5" customHeight="1" x14ac:dyDescent="0.2">
      <c r="A70" s="162">
        <v>52</v>
      </c>
      <c r="B70" s="39" t="s">
        <v>495</v>
      </c>
      <c r="C70" s="159" t="s">
        <v>35</v>
      </c>
    </row>
    <row r="71" spans="1:3" ht="28.5" customHeight="1" x14ac:dyDescent="0.2">
      <c r="A71" s="162">
        <v>53</v>
      </c>
      <c r="B71" s="157" t="s">
        <v>496</v>
      </c>
      <c r="C71" s="159" t="s">
        <v>35</v>
      </c>
    </row>
    <row r="72" spans="1:3" ht="15.75" customHeight="1" x14ac:dyDescent="0.2">
      <c r="A72" s="162">
        <v>54</v>
      </c>
      <c r="B72" s="161" t="s">
        <v>497</v>
      </c>
      <c r="C72" s="159" t="s">
        <v>35</v>
      </c>
    </row>
    <row r="73" spans="1:3" ht="30.75" customHeight="1" x14ac:dyDescent="0.2">
      <c r="A73" s="162">
        <v>55</v>
      </c>
      <c r="B73" s="161" t="s">
        <v>498</v>
      </c>
      <c r="C73" s="159" t="s">
        <v>35</v>
      </c>
    </row>
    <row r="74" spans="1:3" ht="15.75" customHeight="1" x14ac:dyDescent="0.2">
      <c r="A74" s="162">
        <v>56</v>
      </c>
      <c r="B74" s="161" t="s">
        <v>499</v>
      </c>
      <c r="C74" s="159" t="s">
        <v>35</v>
      </c>
    </row>
    <row r="75" spans="1:3" ht="15.75" customHeight="1" x14ac:dyDescent="0.2">
      <c r="A75" s="162">
        <v>57</v>
      </c>
      <c r="B75" s="161" t="s">
        <v>500</v>
      </c>
      <c r="C75" s="159" t="s">
        <v>35</v>
      </c>
    </row>
    <row r="76" spans="1:3" ht="15.75" customHeight="1" x14ac:dyDescent="0.2">
      <c r="A76" s="162">
        <v>58</v>
      </c>
      <c r="B76" s="163" t="s">
        <v>501</v>
      </c>
      <c r="C76" s="159" t="s">
        <v>35</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23"/>
  <sheetViews>
    <sheetView topLeftCell="A10" zoomScale="60" zoomScaleNormal="60" workbookViewId="0">
      <selection activeCell="A15" sqref="A15:S15"/>
    </sheetView>
  </sheetViews>
  <sheetFormatPr defaultColWidth="9" defaultRowHeight="15.75" x14ac:dyDescent="0.25"/>
  <cols>
    <col min="1" max="1" width="5.85546875" style="25" customWidth="1"/>
    <col min="2" max="2" width="35.42578125" style="17" customWidth="1"/>
    <col min="3" max="3" width="26.5703125" style="17" customWidth="1"/>
    <col min="4" max="4" width="17.28515625" style="17" customWidth="1"/>
    <col min="5" max="6" width="42.7109375" style="17" customWidth="1"/>
    <col min="7" max="7" width="47.5703125" style="17" customWidth="1"/>
    <col min="8" max="8" width="17.140625" style="17" customWidth="1"/>
    <col min="9" max="9" width="17.28515625" style="17" customWidth="1"/>
    <col min="10" max="10" width="16.85546875" style="17" customWidth="1"/>
    <col min="11" max="11" width="15.140625" style="17" customWidth="1"/>
    <col min="12" max="12" width="14.7109375" style="17" customWidth="1"/>
    <col min="13" max="13" width="17.5703125" style="17" customWidth="1"/>
    <col min="14" max="14" width="19.85546875" style="17" customWidth="1"/>
    <col min="15" max="15" width="18.28515625" style="17" customWidth="1"/>
    <col min="16" max="16" width="17.85546875" style="17" customWidth="1"/>
    <col min="17" max="17" width="48.42578125" style="17" customWidth="1"/>
    <col min="18" max="18" width="24.85546875" style="17" customWidth="1"/>
    <col min="19" max="19" width="31.7109375" style="17" customWidth="1"/>
    <col min="20" max="1025" width="8.42578125" style="18" customWidth="1"/>
  </cols>
  <sheetData>
    <row r="1" spans="1:19" s="17" customFormat="1" ht="15.75" customHeight="1" x14ac:dyDescent="0.25">
      <c r="R1" s="8" t="s">
        <v>0</v>
      </c>
      <c r="S1" s="8"/>
    </row>
    <row r="2" spans="1:19" s="17" customFormat="1" ht="15.75" customHeight="1" x14ac:dyDescent="0.25">
      <c r="R2" s="8" t="s">
        <v>1</v>
      </c>
      <c r="S2" s="8"/>
    </row>
    <row r="3" spans="1:19" s="17" customFormat="1" ht="15.75" customHeight="1" x14ac:dyDescent="0.25">
      <c r="R3" s="8" t="s">
        <v>2</v>
      </c>
      <c r="S3" s="8"/>
    </row>
    <row r="4" spans="1:19" s="17" customFormat="1" ht="15.75" customHeight="1" x14ac:dyDescent="0.25">
      <c r="A4" s="14" t="str">
        <f>'1. паспорт местоположение'!A5:C5</f>
        <v>Год раскрытия информации: 2024  год</v>
      </c>
      <c r="B4" s="14"/>
      <c r="C4" s="14"/>
      <c r="D4" s="14"/>
      <c r="E4" s="14"/>
      <c r="F4" s="14"/>
      <c r="G4" s="14"/>
      <c r="H4" s="14"/>
      <c r="I4" s="14"/>
      <c r="J4" s="14"/>
      <c r="K4" s="14"/>
      <c r="L4" s="14"/>
      <c r="M4" s="14"/>
      <c r="N4" s="14"/>
      <c r="O4" s="14"/>
      <c r="P4" s="14"/>
      <c r="Q4" s="14"/>
      <c r="R4" s="14"/>
      <c r="S4" s="14"/>
    </row>
    <row r="5" spans="1:19" s="17" customFormat="1" ht="15.75" customHeight="1" x14ac:dyDescent="0.25"/>
    <row r="6" spans="1:19" s="17" customFormat="1" ht="18.75" customHeight="1" x14ac:dyDescent="0.3">
      <c r="A6" s="13" t="s">
        <v>4</v>
      </c>
      <c r="B6" s="13"/>
      <c r="C6" s="13"/>
      <c r="D6" s="13"/>
      <c r="E6" s="13"/>
      <c r="F6" s="13"/>
      <c r="G6" s="13"/>
      <c r="H6" s="13"/>
      <c r="I6" s="13"/>
      <c r="J6" s="13"/>
      <c r="K6" s="13"/>
      <c r="L6" s="13"/>
      <c r="M6" s="13"/>
      <c r="N6" s="13"/>
      <c r="O6" s="13"/>
      <c r="P6" s="13"/>
      <c r="Q6" s="13"/>
      <c r="R6" s="13"/>
      <c r="S6" s="13"/>
    </row>
    <row r="7" spans="1:19" s="17" customFormat="1" ht="18.75" customHeight="1" x14ac:dyDescent="0.25"/>
    <row r="8" spans="1:19" s="17" customFormat="1" ht="15.75" customHeight="1" x14ac:dyDescent="0.25">
      <c r="A8" s="12" t="s">
        <v>5</v>
      </c>
      <c r="B8" s="12"/>
      <c r="C8" s="12"/>
      <c r="D8" s="12"/>
      <c r="E8" s="12"/>
      <c r="F8" s="12"/>
      <c r="G8" s="12"/>
      <c r="H8" s="12"/>
      <c r="I8" s="12"/>
      <c r="J8" s="12"/>
      <c r="K8" s="12"/>
      <c r="L8" s="12"/>
      <c r="M8" s="12"/>
      <c r="N8" s="12"/>
      <c r="O8" s="12"/>
      <c r="P8" s="12"/>
      <c r="Q8" s="12"/>
      <c r="R8" s="12"/>
      <c r="S8" s="12"/>
    </row>
    <row r="9" spans="1:19" s="17" customFormat="1" ht="15.75" customHeight="1" x14ac:dyDescent="0.25">
      <c r="A9" s="11" t="s">
        <v>6</v>
      </c>
      <c r="B9" s="11"/>
      <c r="C9" s="11"/>
      <c r="D9" s="11"/>
      <c r="E9" s="11"/>
      <c r="F9" s="11"/>
      <c r="G9" s="11"/>
      <c r="H9" s="11"/>
      <c r="I9" s="11"/>
      <c r="J9" s="11"/>
      <c r="K9" s="11"/>
      <c r="L9" s="11"/>
      <c r="M9" s="11"/>
      <c r="N9" s="11"/>
      <c r="O9" s="11"/>
      <c r="P9" s="11"/>
      <c r="Q9" s="11"/>
      <c r="R9" s="11"/>
      <c r="S9" s="11"/>
    </row>
    <row r="10" spans="1:19" s="17" customFormat="1" ht="18.75" customHeight="1" x14ac:dyDescent="0.25"/>
    <row r="11" spans="1:19" s="17" customFormat="1" ht="15.75" customHeight="1" x14ac:dyDescent="0.25">
      <c r="A11" s="12" t="str">
        <f>'1. паспорт местоположение'!A12:C12</f>
        <v>L_0200000105</v>
      </c>
      <c r="B11" s="12"/>
      <c r="C11" s="12"/>
      <c r="D11" s="12"/>
      <c r="E11" s="12"/>
      <c r="F11" s="12"/>
      <c r="G11" s="12"/>
      <c r="H11" s="12"/>
      <c r="I11" s="12"/>
      <c r="J11" s="12"/>
      <c r="K11" s="12"/>
      <c r="L11" s="12"/>
      <c r="M11" s="12"/>
      <c r="N11" s="12"/>
      <c r="O11" s="12"/>
      <c r="P11" s="12"/>
      <c r="Q11" s="12"/>
      <c r="R11" s="12"/>
      <c r="S11" s="12"/>
    </row>
    <row r="12" spans="1:19" s="17" customFormat="1" ht="15.75" customHeight="1" x14ac:dyDescent="0.25">
      <c r="A12" s="11" t="s">
        <v>8</v>
      </c>
      <c r="B12" s="11"/>
      <c r="C12" s="11"/>
      <c r="D12" s="11"/>
      <c r="E12" s="11"/>
      <c r="F12" s="11"/>
      <c r="G12" s="11"/>
      <c r="H12" s="11"/>
      <c r="I12" s="11"/>
      <c r="J12" s="11"/>
      <c r="K12" s="11"/>
      <c r="L12" s="11"/>
      <c r="M12" s="11"/>
      <c r="N12" s="11"/>
      <c r="O12" s="11"/>
      <c r="P12" s="11"/>
      <c r="Q12" s="11"/>
      <c r="R12" s="11"/>
      <c r="S12" s="11"/>
    </row>
    <row r="13" spans="1:19" s="17" customFormat="1" ht="18.75" customHeight="1" x14ac:dyDescent="0.25"/>
    <row r="14" spans="1:19" s="17" customFormat="1" ht="15.75" customHeight="1" x14ac:dyDescent="0.25">
      <c r="A14" s="12" t="str">
        <f>'1. паспорт местоположение'!A15:C15</f>
        <v>«Реконструкция ВЛ-0,4кВ от ТП-0105 ул. Каскадная, ул. Орская г. Ростов-на-Дону»</v>
      </c>
      <c r="B14" s="12"/>
      <c r="C14" s="12"/>
      <c r="D14" s="12"/>
      <c r="E14" s="12"/>
      <c r="F14" s="12"/>
      <c r="G14" s="12"/>
      <c r="H14" s="12"/>
      <c r="I14" s="12"/>
      <c r="J14" s="12"/>
      <c r="K14" s="12"/>
      <c r="L14" s="12"/>
      <c r="M14" s="12"/>
      <c r="N14" s="12"/>
      <c r="O14" s="12"/>
      <c r="P14" s="12"/>
      <c r="Q14" s="12"/>
      <c r="R14" s="12"/>
      <c r="S14" s="12"/>
    </row>
    <row r="15" spans="1:19" s="17" customFormat="1" ht="15.75" customHeight="1" x14ac:dyDescent="0.25">
      <c r="A15" s="11" t="s">
        <v>10</v>
      </c>
      <c r="B15" s="11"/>
      <c r="C15" s="11"/>
      <c r="D15" s="11"/>
      <c r="E15" s="11"/>
      <c r="F15" s="11"/>
      <c r="G15" s="11"/>
      <c r="H15" s="11"/>
      <c r="I15" s="11"/>
      <c r="J15" s="11"/>
      <c r="K15" s="11"/>
      <c r="L15" s="11"/>
      <c r="M15" s="11"/>
      <c r="N15" s="11"/>
      <c r="O15" s="11"/>
      <c r="P15" s="11"/>
      <c r="Q15" s="11"/>
      <c r="R15" s="11"/>
      <c r="S15" s="11"/>
    </row>
    <row r="16" spans="1:19" s="17" customFormat="1" ht="18.75" customHeight="1" x14ac:dyDescent="0.25"/>
    <row r="17" spans="1:19" s="17" customFormat="1" ht="36" customHeight="1" x14ac:dyDescent="0.25">
      <c r="A17" s="7" t="s">
        <v>47</v>
      </c>
      <c r="B17" s="7"/>
      <c r="C17" s="7"/>
      <c r="D17" s="7"/>
      <c r="E17" s="7"/>
      <c r="F17" s="7"/>
      <c r="G17" s="7"/>
      <c r="H17" s="7"/>
      <c r="I17" s="7"/>
      <c r="J17" s="7"/>
      <c r="K17" s="7"/>
      <c r="L17" s="7"/>
      <c r="M17" s="7"/>
      <c r="N17" s="7"/>
      <c r="O17" s="7"/>
      <c r="P17" s="7"/>
      <c r="Q17" s="7"/>
      <c r="R17" s="7"/>
      <c r="S17" s="7"/>
    </row>
    <row r="18" spans="1:19" s="17" customFormat="1" ht="15.75" customHeight="1" x14ac:dyDescent="0.25">
      <c r="A18" s="6"/>
      <c r="B18" s="6"/>
      <c r="C18" s="6"/>
      <c r="D18" s="6"/>
      <c r="E18" s="6"/>
      <c r="F18" s="6"/>
      <c r="G18" s="6"/>
      <c r="H18" s="6"/>
      <c r="I18" s="6"/>
      <c r="J18" s="6"/>
      <c r="K18" s="6"/>
      <c r="L18" s="6"/>
      <c r="M18" s="6"/>
      <c r="N18" s="6"/>
      <c r="O18" s="6"/>
      <c r="P18" s="6"/>
      <c r="Q18" s="6"/>
      <c r="R18" s="6"/>
      <c r="S18" s="6"/>
    </row>
    <row r="19" spans="1:19" s="17" customFormat="1" ht="30.75" customHeight="1" x14ac:dyDescent="0.25">
      <c r="A19" s="5" t="s">
        <v>12</v>
      </c>
      <c r="B19" s="5" t="s">
        <v>48</v>
      </c>
      <c r="C19" s="5" t="s">
        <v>49</v>
      </c>
      <c r="D19" s="5" t="s">
        <v>50</v>
      </c>
      <c r="E19" s="5" t="s">
        <v>51</v>
      </c>
      <c r="F19" s="5" t="s">
        <v>52</v>
      </c>
      <c r="G19" s="5" t="s">
        <v>53</v>
      </c>
      <c r="H19" s="5" t="s">
        <v>54</v>
      </c>
      <c r="I19" s="5" t="s">
        <v>55</v>
      </c>
      <c r="J19" s="5" t="s">
        <v>56</v>
      </c>
      <c r="K19" s="5" t="s">
        <v>57</v>
      </c>
      <c r="L19" s="5" t="s">
        <v>58</v>
      </c>
      <c r="M19" s="5" t="s">
        <v>59</v>
      </c>
      <c r="N19" s="5" t="s">
        <v>60</v>
      </c>
      <c r="O19" s="5" t="s">
        <v>61</v>
      </c>
      <c r="P19" s="5" t="s">
        <v>62</v>
      </c>
      <c r="Q19" s="5" t="s">
        <v>63</v>
      </c>
      <c r="R19" s="5"/>
      <c r="S19" s="5" t="s">
        <v>64</v>
      </c>
    </row>
    <row r="20" spans="1:19" s="17" customFormat="1" ht="150.75" customHeight="1" x14ac:dyDescent="0.25">
      <c r="A20" s="5"/>
      <c r="B20" s="5"/>
      <c r="C20" s="5"/>
      <c r="D20" s="5"/>
      <c r="E20" s="5"/>
      <c r="F20" s="5"/>
      <c r="G20" s="5"/>
      <c r="H20" s="5"/>
      <c r="I20" s="5"/>
      <c r="J20" s="5"/>
      <c r="K20" s="5"/>
      <c r="L20" s="5"/>
      <c r="M20" s="5"/>
      <c r="N20" s="5"/>
      <c r="O20" s="5"/>
      <c r="P20" s="5"/>
      <c r="Q20" s="26" t="s">
        <v>65</v>
      </c>
      <c r="R20" s="26" t="s">
        <v>66</v>
      </c>
      <c r="S20" s="5"/>
    </row>
    <row r="21" spans="1:19" s="22" customFormat="1" ht="15.75" customHeight="1" x14ac:dyDescent="0.2">
      <c r="A21" s="27">
        <v>1</v>
      </c>
      <c r="B21" s="27">
        <v>2</v>
      </c>
      <c r="C21" s="27">
        <v>3</v>
      </c>
      <c r="D21" s="27">
        <v>4</v>
      </c>
      <c r="E21" s="27">
        <v>5</v>
      </c>
      <c r="F21" s="27">
        <v>6</v>
      </c>
      <c r="G21" s="27">
        <v>7</v>
      </c>
      <c r="H21" s="27">
        <v>8</v>
      </c>
      <c r="I21" s="27">
        <v>9</v>
      </c>
      <c r="J21" s="27">
        <v>10</v>
      </c>
      <c r="K21" s="27">
        <v>11</v>
      </c>
      <c r="L21" s="27">
        <v>12</v>
      </c>
      <c r="M21" s="27">
        <v>13</v>
      </c>
      <c r="N21" s="27">
        <v>14</v>
      </c>
      <c r="O21" s="27">
        <v>15</v>
      </c>
      <c r="P21" s="27">
        <v>16</v>
      </c>
      <c r="Q21" s="27">
        <v>17</v>
      </c>
      <c r="R21" s="27">
        <v>18</v>
      </c>
      <c r="S21" s="27">
        <v>19</v>
      </c>
    </row>
    <row r="22" spans="1:19" s="17" customFormat="1" ht="15.75" customHeight="1" x14ac:dyDescent="0.25">
      <c r="A22" s="23">
        <v>1</v>
      </c>
      <c r="B22" s="20" t="s">
        <v>35</v>
      </c>
      <c r="C22" s="20" t="s">
        <v>35</v>
      </c>
      <c r="D22" s="20" t="s">
        <v>35</v>
      </c>
      <c r="E22" s="20" t="s">
        <v>35</v>
      </c>
      <c r="F22" s="20" t="s">
        <v>35</v>
      </c>
      <c r="G22" s="20" t="s">
        <v>35</v>
      </c>
      <c r="H22" s="20" t="s">
        <v>35</v>
      </c>
      <c r="I22" s="20" t="s">
        <v>35</v>
      </c>
      <c r="J22" s="20" t="s">
        <v>35</v>
      </c>
      <c r="K22" s="20" t="s">
        <v>35</v>
      </c>
      <c r="L22" s="20"/>
      <c r="M22" s="20" t="s">
        <v>35</v>
      </c>
      <c r="N22" s="20" t="s">
        <v>35</v>
      </c>
      <c r="O22" s="20" t="s">
        <v>35</v>
      </c>
      <c r="P22" s="20" t="s">
        <v>35</v>
      </c>
      <c r="Q22" s="20" t="s">
        <v>35</v>
      </c>
      <c r="R22" s="20" t="s">
        <v>35</v>
      </c>
      <c r="S22" s="20" t="s">
        <v>35</v>
      </c>
    </row>
    <row r="23" spans="1:19" s="17" customFormat="1" ht="15.75" customHeight="1" x14ac:dyDescent="0.25">
      <c r="A23" s="28"/>
      <c r="B23" s="26" t="s">
        <v>67</v>
      </c>
      <c r="C23" s="26"/>
      <c r="D23" s="26"/>
      <c r="E23" s="28"/>
      <c r="F23" s="28"/>
      <c r="G23" s="28"/>
      <c r="H23" s="28"/>
      <c r="I23" s="28"/>
      <c r="J23" s="28"/>
      <c r="K23" s="28"/>
      <c r="L23" s="28"/>
      <c r="M23" s="28"/>
      <c r="N23" s="28"/>
      <c r="O23" s="28"/>
      <c r="P23" s="28"/>
      <c r="Q23" s="28"/>
      <c r="R23" s="29"/>
      <c r="S23" s="29"/>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38"/>
  <sheetViews>
    <sheetView topLeftCell="A13" zoomScale="60" zoomScaleNormal="60" workbookViewId="0">
      <selection activeCell="O37" sqref="O37"/>
    </sheetView>
  </sheetViews>
  <sheetFormatPr defaultColWidth="9" defaultRowHeight="15.75" x14ac:dyDescent="0.25"/>
  <cols>
    <col min="1" max="1" width="7.28515625" style="15" customWidth="1"/>
    <col min="2" max="2" width="11.140625" style="16" customWidth="1"/>
    <col min="3" max="3" width="10.85546875" style="16" customWidth="1"/>
    <col min="4" max="4" width="15" style="16" customWidth="1"/>
    <col min="5" max="15" width="9.28515625" style="16" customWidth="1"/>
    <col min="16" max="16" width="15.42578125" style="16" customWidth="1"/>
    <col min="17" max="18" width="18.5703125" style="16" customWidth="1"/>
    <col min="19" max="19" width="19.28515625" style="16" customWidth="1"/>
    <col min="20" max="20" width="16.140625" style="16" customWidth="1"/>
    <col min="21" max="1025" width="8.42578125" style="18" customWidth="1"/>
  </cols>
  <sheetData>
    <row r="1" spans="1:20" s="16" customFormat="1" ht="18.75" customHeight="1" x14ac:dyDescent="0.3">
      <c r="T1" s="30" t="s">
        <v>0</v>
      </c>
    </row>
    <row r="2" spans="1:20" s="16" customFormat="1" ht="18.75" customHeight="1" x14ac:dyDescent="0.3">
      <c r="T2" s="30" t="s">
        <v>1</v>
      </c>
    </row>
    <row r="3" spans="1:20" s="16" customFormat="1" ht="18.75" customHeight="1" x14ac:dyDescent="0.3">
      <c r="T3" s="30" t="s">
        <v>2</v>
      </c>
    </row>
    <row r="5" spans="1:20" s="16"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c r="M5" s="14"/>
      <c r="N5" s="14"/>
      <c r="O5" s="14"/>
      <c r="P5" s="14"/>
      <c r="Q5" s="14"/>
      <c r="R5" s="14"/>
      <c r="S5" s="14"/>
      <c r="T5" s="14"/>
    </row>
    <row r="6" spans="1:20" s="31" customFormat="1" ht="15.75" customHeight="1" x14ac:dyDescent="0.2"/>
    <row r="7" spans="1:20" s="16" customFormat="1" ht="18.75" customHeight="1" x14ac:dyDescent="0.3">
      <c r="A7" s="13" t="s">
        <v>4</v>
      </c>
      <c r="B7" s="13"/>
      <c r="C7" s="13"/>
      <c r="D7" s="13"/>
      <c r="E7" s="13"/>
      <c r="F7" s="13"/>
      <c r="G7" s="13"/>
      <c r="H7" s="13"/>
      <c r="I7" s="13"/>
      <c r="J7" s="13"/>
      <c r="K7" s="13"/>
      <c r="L7" s="13"/>
      <c r="M7" s="13"/>
      <c r="N7" s="13"/>
      <c r="O7" s="13"/>
      <c r="P7" s="13"/>
      <c r="Q7" s="13"/>
      <c r="R7" s="13"/>
      <c r="S7" s="13"/>
      <c r="T7" s="13"/>
    </row>
    <row r="8" spans="1:20" s="31" customFormat="1" ht="15.75" customHeight="1" x14ac:dyDescent="0.2"/>
    <row r="9" spans="1:20" s="16" customFormat="1" ht="15.75" customHeight="1" x14ac:dyDescent="0.25">
      <c r="A9" s="12" t="s">
        <v>5</v>
      </c>
      <c r="B9" s="12"/>
      <c r="C9" s="12"/>
      <c r="D9" s="12"/>
      <c r="E9" s="12"/>
      <c r="F9" s="12"/>
      <c r="G9" s="12"/>
      <c r="H9" s="12"/>
      <c r="I9" s="12"/>
      <c r="J9" s="12"/>
      <c r="K9" s="12"/>
      <c r="L9" s="12"/>
      <c r="M9" s="12"/>
      <c r="N9" s="12"/>
      <c r="O9" s="12"/>
      <c r="P9" s="12"/>
      <c r="Q9" s="12"/>
      <c r="R9" s="12"/>
      <c r="S9" s="12"/>
      <c r="T9" s="12"/>
    </row>
    <row r="10" spans="1:20" s="16"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row>
    <row r="11" spans="1:20" s="31" customFormat="1" ht="15.75" customHeight="1" x14ac:dyDescent="0.2"/>
    <row r="12" spans="1:20" s="16" customFormat="1" ht="15.75" customHeight="1" x14ac:dyDescent="0.25">
      <c r="A12" s="12" t="str">
        <f>'1. паспорт местоположение'!A12:C12</f>
        <v>L_0200000105</v>
      </c>
      <c r="B12" s="12"/>
      <c r="C12" s="12"/>
      <c r="D12" s="12"/>
      <c r="E12" s="12"/>
      <c r="F12" s="12"/>
      <c r="G12" s="12"/>
      <c r="H12" s="12"/>
      <c r="I12" s="12"/>
      <c r="J12" s="12"/>
      <c r="K12" s="12"/>
      <c r="L12" s="12"/>
      <c r="M12" s="12"/>
      <c r="N12" s="12"/>
      <c r="O12" s="12"/>
      <c r="P12" s="12"/>
      <c r="Q12" s="12"/>
      <c r="R12" s="12"/>
      <c r="S12" s="12"/>
      <c r="T12" s="12"/>
    </row>
    <row r="13" spans="1:20" s="16"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row>
    <row r="14" spans="1:20" s="31" customFormat="1" ht="15.75" customHeight="1" x14ac:dyDescent="0.2"/>
    <row r="15" spans="1:20" s="16" customFormat="1" ht="15.75" customHeight="1" x14ac:dyDescent="0.25">
      <c r="A15" s="12" t="str">
        <f>'1. паспорт местоположение'!A15:C15</f>
        <v>«Реконструкция ВЛ-0,4кВ от ТП-0105 ул. Каскадная, ул. Орская г. Ростов-на-Дону»</v>
      </c>
      <c r="B15" s="12"/>
      <c r="C15" s="12"/>
      <c r="D15" s="12"/>
      <c r="E15" s="12"/>
      <c r="F15" s="12"/>
      <c r="G15" s="12"/>
      <c r="H15" s="12"/>
      <c r="I15" s="12"/>
      <c r="J15" s="12"/>
      <c r="K15" s="12"/>
      <c r="L15" s="12"/>
      <c r="M15" s="12"/>
      <c r="N15" s="12"/>
      <c r="O15" s="12"/>
      <c r="P15" s="12"/>
      <c r="Q15" s="12"/>
      <c r="R15" s="12"/>
      <c r="S15" s="12"/>
    </row>
    <row r="16" spans="1:20" s="16"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row>
    <row r="17" spans="1:20" s="31" customFormat="1" ht="15.75" customHeight="1" x14ac:dyDescent="0.2"/>
    <row r="18" spans="1:20" s="16" customFormat="1" ht="18.75" customHeight="1" x14ac:dyDescent="0.3">
      <c r="A18" s="4" t="s">
        <v>68</v>
      </c>
      <c r="B18" s="4"/>
      <c r="C18" s="4"/>
      <c r="D18" s="4"/>
      <c r="E18" s="4"/>
      <c r="F18" s="4"/>
      <c r="G18" s="4"/>
      <c r="H18" s="4"/>
      <c r="I18" s="4"/>
      <c r="J18" s="4"/>
      <c r="K18" s="4"/>
      <c r="L18" s="4"/>
      <c r="M18" s="4"/>
      <c r="N18" s="4"/>
      <c r="O18" s="4"/>
      <c r="P18" s="4"/>
      <c r="Q18" s="4"/>
      <c r="R18" s="4"/>
      <c r="S18" s="4"/>
      <c r="T18" s="4"/>
    </row>
    <row r="20" spans="1:20" s="16" customFormat="1" ht="30.75" customHeight="1" x14ac:dyDescent="0.25">
      <c r="A20" s="5" t="s">
        <v>12</v>
      </c>
      <c r="B20" s="5" t="s">
        <v>69</v>
      </c>
      <c r="C20" s="5"/>
      <c r="D20" s="5" t="s">
        <v>70</v>
      </c>
      <c r="E20" s="5" t="s">
        <v>71</v>
      </c>
      <c r="F20" s="5"/>
      <c r="G20" s="5" t="s">
        <v>72</v>
      </c>
      <c r="H20" s="5"/>
      <c r="I20" s="5" t="s">
        <v>73</v>
      </c>
      <c r="J20" s="5"/>
      <c r="K20" s="5" t="s">
        <v>74</v>
      </c>
      <c r="L20" s="5" t="s">
        <v>75</v>
      </c>
      <c r="M20" s="5"/>
      <c r="N20" s="5" t="s">
        <v>76</v>
      </c>
      <c r="O20" s="5"/>
      <c r="P20" s="5" t="s">
        <v>77</v>
      </c>
      <c r="Q20" s="5" t="s">
        <v>78</v>
      </c>
      <c r="R20" s="5"/>
      <c r="S20" s="5" t="s">
        <v>79</v>
      </c>
      <c r="T20" s="5"/>
    </row>
    <row r="21" spans="1:20" s="16" customFormat="1" ht="105.75" customHeight="1" x14ac:dyDescent="0.25">
      <c r="A21" s="5"/>
      <c r="B21" s="5"/>
      <c r="C21" s="5"/>
      <c r="D21" s="5"/>
      <c r="E21" s="5"/>
      <c r="F21" s="5"/>
      <c r="G21" s="5"/>
      <c r="H21" s="5"/>
      <c r="I21" s="5"/>
      <c r="J21" s="5"/>
      <c r="K21" s="5"/>
      <c r="L21" s="5"/>
      <c r="M21" s="5"/>
      <c r="N21" s="5"/>
      <c r="O21" s="5"/>
      <c r="P21" s="5"/>
      <c r="Q21" s="26" t="s">
        <v>80</v>
      </c>
      <c r="R21" s="26" t="s">
        <v>81</v>
      </c>
      <c r="S21" s="26" t="s">
        <v>82</v>
      </c>
      <c r="T21" s="26" t="s">
        <v>83</v>
      </c>
    </row>
    <row r="22" spans="1:20" s="16" customFormat="1" ht="15.75" customHeight="1" x14ac:dyDescent="0.25">
      <c r="A22" s="5"/>
      <c r="B22" s="26" t="s">
        <v>84</v>
      </c>
      <c r="C22" s="26" t="s">
        <v>85</v>
      </c>
      <c r="D22" s="5"/>
      <c r="E22" s="26" t="s">
        <v>84</v>
      </c>
      <c r="F22" s="26" t="s">
        <v>85</v>
      </c>
      <c r="G22" s="26" t="s">
        <v>84</v>
      </c>
      <c r="H22" s="26" t="s">
        <v>85</v>
      </c>
      <c r="I22" s="26" t="s">
        <v>84</v>
      </c>
      <c r="J22" s="26" t="s">
        <v>85</v>
      </c>
      <c r="K22" s="26" t="s">
        <v>84</v>
      </c>
      <c r="L22" s="26" t="s">
        <v>84</v>
      </c>
      <c r="M22" s="26" t="s">
        <v>85</v>
      </c>
      <c r="N22" s="26" t="s">
        <v>84</v>
      </c>
      <c r="O22" s="26" t="s">
        <v>85</v>
      </c>
      <c r="P22" s="26" t="s">
        <v>84</v>
      </c>
      <c r="Q22" s="26" t="s">
        <v>84</v>
      </c>
      <c r="R22" s="26" t="s">
        <v>84</v>
      </c>
      <c r="S22" s="26" t="s">
        <v>84</v>
      </c>
      <c r="T22" s="26" t="s">
        <v>84</v>
      </c>
    </row>
    <row r="23" spans="1:20" s="33" customFormat="1" ht="15.75" customHeight="1" x14ac:dyDescent="0.2">
      <c r="A23" s="32">
        <v>1</v>
      </c>
      <c r="B23" s="32">
        <v>2</v>
      </c>
      <c r="C23" s="32">
        <v>3</v>
      </c>
      <c r="D23" s="32">
        <v>4</v>
      </c>
      <c r="E23" s="32">
        <v>5</v>
      </c>
      <c r="F23" s="32">
        <v>6</v>
      </c>
      <c r="G23" s="32">
        <v>7</v>
      </c>
      <c r="H23" s="32">
        <v>8</v>
      </c>
      <c r="I23" s="32">
        <v>9</v>
      </c>
      <c r="J23" s="32">
        <v>10</v>
      </c>
      <c r="K23" s="32">
        <v>11</v>
      </c>
      <c r="L23" s="32">
        <v>12</v>
      </c>
      <c r="M23" s="32">
        <v>13</v>
      </c>
      <c r="N23" s="32">
        <v>14</v>
      </c>
      <c r="O23" s="32">
        <v>15</v>
      </c>
      <c r="P23" s="32">
        <v>16</v>
      </c>
      <c r="Q23" s="32">
        <v>17</v>
      </c>
      <c r="R23" s="32">
        <v>18</v>
      </c>
      <c r="S23" s="32">
        <v>19</v>
      </c>
      <c r="T23" s="32">
        <v>20</v>
      </c>
    </row>
    <row r="24" spans="1:20" s="16" customFormat="1" ht="45.75" customHeight="1" x14ac:dyDescent="0.25">
      <c r="A24" s="23">
        <v>1</v>
      </c>
      <c r="B24" s="20" t="s">
        <v>35</v>
      </c>
      <c r="C24" s="20" t="s">
        <v>35</v>
      </c>
      <c r="D24" s="20" t="s">
        <v>35</v>
      </c>
      <c r="E24" s="20" t="s">
        <v>35</v>
      </c>
      <c r="F24" s="20" t="s">
        <v>35</v>
      </c>
      <c r="G24" s="20" t="s">
        <v>35</v>
      </c>
      <c r="H24" s="20" t="s">
        <v>35</v>
      </c>
      <c r="I24" s="20" t="s">
        <v>35</v>
      </c>
      <c r="J24" s="20" t="s">
        <v>35</v>
      </c>
      <c r="K24" s="20" t="s">
        <v>35</v>
      </c>
      <c r="L24" s="20" t="s">
        <v>35</v>
      </c>
      <c r="M24" s="20" t="s">
        <v>35</v>
      </c>
      <c r="N24" s="20" t="s">
        <v>35</v>
      </c>
      <c r="O24" s="20" t="s">
        <v>35</v>
      </c>
      <c r="P24" s="20" t="s">
        <v>35</v>
      </c>
      <c r="Q24" s="20" t="s">
        <v>35</v>
      </c>
      <c r="R24" s="20" t="s">
        <v>35</v>
      </c>
      <c r="S24" s="20" t="s">
        <v>35</v>
      </c>
      <c r="T24" s="20" t="s">
        <v>35</v>
      </c>
    </row>
    <row r="26" spans="1:20" s="16" customFormat="1" ht="15.75" customHeight="1" x14ac:dyDescent="0.25">
      <c r="B26" s="16" t="s">
        <v>86</v>
      </c>
    </row>
    <row r="27" spans="1:20" s="16" customFormat="1" ht="15.75" customHeight="1" x14ac:dyDescent="0.25">
      <c r="B27" s="16" t="s">
        <v>87</v>
      </c>
    </row>
    <row r="29" spans="1:20" s="16" customFormat="1" ht="15.75" customHeight="1" x14ac:dyDescent="0.25">
      <c r="B29" s="16" t="s">
        <v>88</v>
      </c>
    </row>
    <row r="30" spans="1:20" s="16" customFormat="1" ht="15.75" customHeight="1" x14ac:dyDescent="0.25">
      <c r="B30" s="16" t="s">
        <v>89</v>
      </c>
    </row>
    <row r="31" spans="1:20" s="16" customFormat="1" ht="15.75" customHeight="1" x14ac:dyDescent="0.25">
      <c r="B31" s="16" t="s">
        <v>90</v>
      </c>
    </row>
    <row r="32" spans="1:20" s="16" customFormat="1" ht="15.75" customHeight="1" x14ac:dyDescent="0.25">
      <c r="B32" s="16" t="s">
        <v>91</v>
      </c>
    </row>
    <row r="33" spans="2:2" s="16" customFormat="1" ht="15.75" customHeight="1" x14ac:dyDescent="0.25">
      <c r="B33" s="16" t="s">
        <v>92</v>
      </c>
    </row>
    <row r="34" spans="2:2" s="16" customFormat="1" ht="15.75" customHeight="1" x14ac:dyDescent="0.25">
      <c r="B34" s="16" t="s">
        <v>93</v>
      </c>
    </row>
    <row r="35" spans="2:2" s="16" customFormat="1" ht="15.75" customHeight="1" x14ac:dyDescent="0.25">
      <c r="B35" s="16" t="s">
        <v>94</v>
      </c>
    </row>
    <row r="36" spans="2:2" s="16" customFormat="1" ht="15.75" customHeight="1" x14ac:dyDescent="0.25">
      <c r="B36" s="16" t="s">
        <v>95</v>
      </c>
    </row>
    <row r="37" spans="2:2" s="16" customFormat="1" ht="15.75" customHeight="1" x14ac:dyDescent="0.25">
      <c r="B37" s="16" t="s">
        <v>96</v>
      </c>
    </row>
    <row r="38" spans="2:2" s="16" customFormat="1" ht="15.75" customHeight="1" x14ac:dyDescent="0.25">
      <c r="B38" s="16" t="s">
        <v>97</v>
      </c>
    </row>
  </sheetData>
  <mergeCells count="21">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27"/>
  <sheetViews>
    <sheetView zoomScale="60" zoomScaleNormal="60" workbookViewId="0">
      <selection activeCell="M37" sqref="M37"/>
    </sheetView>
  </sheetViews>
  <sheetFormatPr defaultColWidth="9" defaultRowHeight="15.75" x14ac:dyDescent="0.25"/>
  <cols>
    <col min="1" max="1" width="8.42578125" style="16" customWidth="1"/>
    <col min="2" max="3" width="9.28515625" style="16" customWidth="1"/>
    <col min="4" max="5" width="21.140625" style="16" customWidth="1"/>
    <col min="6" max="9" width="8.42578125" style="16" customWidth="1"/>
    <col min="10" max="10" width="17.7109375" style="16" customWidth="1"/>
    <col min="11" max="12" width="9.140625" style="16" customWidth="1"/>
    <col min="13" max="13" width="9.28515625" style="16" customWidth="1"/>
    <col min="14" max="14" width="12.140625" style="16" customWidth="1"/>
    <col min="15" max="16" width="8.42578125" style="16" customWidth="1"/>
    <col min="17" max="18" width="9.85546875" style="16" customWidth="1"/>
    <col min="19" max="19" width="17.5703125" style="16" customWidth="1"/>
    <col min="20" max="20" width="19.28515625" style="16" customWidth="1"/>
    <col min="21" max="21" width="15" style="16" customWidth="1"/>
    <col min="22" max="22" width="11.42578125" style="16" customWidth="1"/>
    <col min="23" max="23" width="12.28515625" style="16" customWidth="1"/>
    <col min="24" max="24" width="33.140625" style="16" customWidth="1"/>
    <col min="25" max="25" width="15.7109375" style="16" customWidth="1"/>
    <col min="26" max="26" width="21" style="16" customWidth="1"/>
    <col min="27" max="27" width="14" style="16" customWidth="1"/>
    <col min="28" max="1025" width="8.42578125" style="18" customWidth="1"/>
  </cols>
  <sheetData>
    <row r="1" spans="1:27" s="16" customFormat="1" ht="18.75" customHeight="1" x14ac:dyDescent="0.3">
      <c r="AA1" s="30" t="s">
        <v>0</v>
      </c>
    </row>
    <row r="2" spans="1:27" s="16" customFormat="1" ht="18.75" customHeight="1" x14ac:dyDescent="0.3">
      <c r="AA2" s="30" t="s">
        <v>1</v>
      </c>
    </row>
    <row r="3" spans="1:27" s="16" customFormat="1" ht="18.75" customHeight="1" x14ac:dyDescent="0.3">
      <c r="AA3" s="30" t="s">
        <v>2</v>
      </c>
    </row>
    <row r="5" spans="1:27" s="16"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s="31" customFormat="1" ht="15.75" customHeight="1" x14ac:dyDescent="0.2"/>
    <row r="7" spans="1:27" s="16" customFormat="1" ht="18.75" customHeight="1" x14ac:dyDescent="0.3">
      <c r="A7" s="13" t="s">
        <v>4</v>
      </c>
      <c r="B7" s="13"/>
      <c r="C7" s="13"/>
      <c r="D7" s="13"/>
      <c r="E7" s="13"/>
      <c r="F7" s="13"/>
      <c r="G7" s="13"/>
      <c r="H7" s="13"/>
      <c r="I7" s="13"/>
      <c r="J7" s="13"/>
      <c r="K7" s="13"/>
      <c r="L7" s="13"/>
      <c r="M7" s="13"/>
      <c r="N7" s="13"/>
      <c r="O7" s="13"/>
      <c r="P7" s="13"/>
      <c r="Q7" s="13"/>
      <c r="R7" s="13"/>
      <c r="S7" s="13"/>
      <c r="T7" s="13"/>
      <c r="U7" s="13"/>
      <c r="V7" s="13"/>
      <c r="W7" s="13"/>
      <c r="X7" s="13"/>
      <c r="Y7" s="13"/>
      <c r="Z7" s="13"/>
      <c r="AA7" s="13"/>
    </row>
    <row r="8" spans="1:27" s="31" customFormat="1" ht="15.75" customHeight="1" x14ac:dyDescent="0.2"/>
    <row r="9" spans="1:27" s="16" customFormat="1" ht="15.75" customHeight="1" x14ac:dyDescent="0.25">
      <c r="A9" s="12" t="s">
        <v>5</v>
      </c>
      <c r="B9" s="12"/>
      <c r="C9" s="12"/>
      <c r="D9" s="12"/>
      <c r="E9" s="12"/>
      <c r="F9" s="12"/>
      <c r="G9" s="12"/>
      <c r="H9" s="12"/>
      <c r="I9" s="12"/>
      <c r="J9" s="12"/>
      <c r="K9" s="12"/>
      <c r="L9" s="12"/>
      <c r="M9" s="12"/>
      <c r="N9" s="12"/>
      <c r="O9" s="12"/>
      <c r="P9" s="12"/>
      <c r="Q9" s="12"/>
      <c r="R9" s="12"/>
      <c r="S9" s="12"/>
      <c r="T9" s="12"/>
      <c r="U9" s="12"/>
      <c r="V9" s="12"/>
      <c r="W9" s="12"/>
      <c r="X9" s="12"/>
      <c r="Y9" s="12"/>
      <c r="Z9" s="12"/>
      <c r="AA9" s="12"/>
    </row>
    <row r="10" spans="1:27" s="16" customFormat="1" ht="15.75" customHeight="1" x14ac:dyDescent="0.25">
      <c r="A10" s="11" t="s">
        <v>6</v>
      </c>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row>
    <row r="11" spans="1:27" s="31" customFormat="1" ht="15.75" customHeight="1" x14ac:dyDescent="0.2"/>
    <row r="12" spans="1:27" s="16" customFormat="1" ht="15.75" customHeight="1" x14ac:dyDescent="0.25">
      <c r="A12" s="12" t="str">
        <f>'1. паспорт местоположение'!A12:C12</f>
        <v>L_0200000105</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pans="1:27" s="16" customFormat="1" ht="15.75" customHeight="1" x14ac:dyDescent="0.25">
      <c r="A13" s="11" t="s">
        <v>8</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row>
    <row r="14" spans="1:27" s="31" customFormat="1" ht="15.75" customHeight="1" x14ac:dyDescent="0.2"/>
    <row r="15" spans="1:27" s="16" customFormat="1" ht="15.75" customHeight="1" x14ac:dyDescent="0.25">
      <c r="A15" s="12" t="str">
        <f>'1. паспорт местоположение'!A15:C15</f>
        <v>«Реконструкция ВЛ-0,4кВ от ТП-0105 ул. Каскадная, ул. Орская г. Ростов-на-Дону»</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row>
    <row r="16" spans="1:27" s="16" customFormat="1" ht="15.75" customHeight="1" x14ac:dyDescent="0.25">
      <c r="A16" s="11" t="s">
        <v>10</v>
      </c>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row>
    <row r="17" spans="1:1025" s="31" customFormat="1" ht="15.75" customHeight="1" x14ac:dyDescent="0.2"/>
    <row r="18" spans="1:1025" s="31" customFormat="1" ht="15.75" customHeight="1" x14ac:dyDescent="0.2"/>
    <row r="19" spans="1:1025" s="16" customFormat="1" ht="18.75" customHeight="1" x14ac:dyDescent="0.3">
      <c r="A19" s="4" t="s">
        <v>98</v>
      </c>
      <c r="B19" s="4"/>
      <c r="C19" s="4"/>
      <c r="D19" s="4"/>
      <c r="E19" s="4"/>
      <c r="F19" s="4"/>
      <c r="G19" s="4"/>
      <c r="H19" s="4"/>
      <c r="I19" s="4"/>
      <c r="J19" s="4"/>
      <c r="K19" s="4"/>
      <c r="L19" s="4"/>
      <c r="M19" s="4"/>
      <c r="N19" s="4"/>
      <c r="O19" s="4"/>
      <c r="P19" s="4"/>
      <c r="Q19" s="4"/>
      <c r="R19" s="4"/>
      <c r="S19" s="4"/>
      <c r="T19" s="4"/>
      <c r="U19" s="4"/>
      <c r="V19" s="4"/>
      <c r="W19" s="4"/>
      <c r="X19" s="4"/>
      <c r="Y19" s="4"/>
      <c r="Z19" s="4"/>
      <c r="AA19" s="4"/>
    </row>
    <row r="21" spans="1:1025" s="16" customFormat="1" ht="60" customHeight="1" x14ac:dyDescent="0.25">
      <c r="A21" s="5" t="s">
        <v>12</v>
      </c>
      <c r="B21" s="5" t="s">
        <v>99</v>
      </c>
      <c r="C21" s="5"/>
      <c r="D21" s="5" t="s">
        <v>100</v>
      </c>
      <c r="E21" s="5"/>
      <c r="F21" s="5" t="s">
        <v>57</v>
      </c>
      <c r="G21" s="5"/>
      <c r="H21" s="5"/>
      <c r="I21" s="5"/>
      <c r="J21" s="5" t="s">
        <v>101</v>
      </c>
      <c r="K21" s="5" t="s">
        <v>102</v>
      </c>
      <c r="L21" s="5"/>
      <c r="M21" s="5" t="s">
        <v>103</v>
      </c>
      <c r="N21" s="5"/>
      <c r="O21" s="5" t="s">
        <v>104</v>
      </c>
      <c r="P21" s="5"/>
      <c r="Q21" s="5" t="s">
        <v>105</v>
      </c>
      <c r="R21" s="5"/>
      <c r="S21" s="5" t="s">
        <v>106</v>
      </c>
      <c r="T21" s="5" t="s">
        <v>107</v>
      </c>
      <c r="U21" s="5" t="s">
        <v>108</v>
      </c>
      <c r="V21" s="5" t="s">
        <v>109</v>
      </c>
      <c r="W21" s="5"/>
      <c r="X21" s="5" t="s">
        <v>78</v>
      </c>
      <c r="Y21" s="5"/>
      <c r="Z21" s="5" t="s">
        <v>110</v>
      </c>
      <c r="AA21" s="5"/>
    </row>
    <row r="22" spans="1:1025" s="16" customFormat="1" ht="105.75" customHeight="1" x14ac:dyDescent="0.25">
      <c r="A22" s="5"/>
      <c r="B22" s="5"/>
      <c r="C22" s="5"/>
      <c r="D22" s="5"/>
      <c r="E22" s="5"/>
      <c r="F22" s="5" t="s">
        <v>111</v>
      </c>
      <c r="G22" s="5"/>
      <c r="H22" s="5" t="s">
        <v>112</v>
      </c>
      <c r="I22" s="5"/>
      <c r="J22" s="5"/>
      <c r="K22" s="5"/>
      <c r="L22" s="5"/>
      <c r="M22" s="5"/>
      <c r="N22" s="5"/>
      <c r="O22" s="5"/>
      <c r="P22" s="5"/>
      <c r="Q22" s="5"/>
      <c r="R22" s="5"/>
      <c r="S22" s="5"/>
      <c r="T22" s="5"/>
      <c r="U22" s="5"/>
      <c r="V22" s="5"/>
      <c r="W22" s="5"/>
      <c r="X22" s="26" t="s">
        <v>80</v>
      </c>
      <c r="Y22" s="26" t="s">
        <v>81</v>
      </c>
      <c r="Z22" s="26" t="s">
        <v>82</v>
      </c>
      <c r="AA22" s="26" t="s">
        <v>83</v>
      </c>
    </row>
    <row r="23" spans="1:1025" s="16" customFormat="1" ht="15.75" customHeight="1" x14ac:dyDescent="0.25">
      <c r="A23" s="5"/>
      <c r="B23" s="26" t="s">
        <v>84</v>
      </c>
      <c r="C23" s="26" t="s">
        <v>85</v>
      </c>
      <c r="D23" s="26" t="s">
        <v>84</v>
      </c>
      <c r="E23" s="26" t="s">
        <v>85</v>
      </c>
      <c r="F23" s="26" t="s">
        <v>84</v>
      </c>
      <c r="G23" s="26" t="s">
        <v>85</v>
      </c>
      <c r="H23" s="26" t="s">
        <v>84</v>
      </c>
      <c r="I23" s="26" t="s">
        <v>85</v>
      </c>
      <c r="J23" s="26" t="s">
        <v>84</v>
      </c>
      <c r="K23" s="26" t="s">
        <v>84</v>
      </c>
      <c r="L23" s="26" t="s">
        <v>85</v>
      </c>
      <c r="M23" s="26" t="s">
        <v>84</v>
      </c>
      <c r="N23" s="26" t="s">
        <v>85</v>
      </c>
      <c r="O23" s="26" t="s">
        <v>84</v>
      </c>
      <c r="P23" s="26" t="s">
        <v>85</v>
      </c>
      <c r="Q23" s="26" t="s">
        <v>84</v>
      </c>
      <c r="R23" s="26" t="s">
        <v>85</v>
      </c>
      <c r="S23" s="26" t="s">
        <v>84</v>
      </c>
      <c r="T23" s="26" t="s">
        <v>84</v>
      </c>
      <c r="U23" s="26" t="s">
        <v>84</v>
      </c>
      <c r="V23" s="26" t="s">
        <v>84</v>
      </c>
      <c r="W23" s="26" t="s">
        <v>85</v>
      </c>
      <c r="X23" s="26" t="s">
        <v>84</v>
      </c>
      <c r="Y23" s="26" t="s">
        <v>84</v>
      </c>
      <c r="Z23" s="26" t="s">
        <v>84</v>
      </c>
      <c r="AA23" s="26" t="s">
        <v>84</v>
      </c>
    </row>
    <row r="24" spans="1:1025" s="33" customFormat="1" ht="15.75" customHeight="1" x14ac:dyDescent="0.2">
      <c r="A24" s="32">
        <v>1</v>
      </c>
      <c r="B24" s="32">
        <v>2</v>
      </c>
      <c r="C24" s="32">
        <v>3</v>
      </c>
      <c r="D24" s="32">
        <v>4</v>
      </c>
      <c r="E24" s="32">
        <v>5</v>
      </c>
      <c r="F24" s="32">
        <v>6</v>
      </c>
      <c r="G24" s="32">
        <v>7</v>
      </c>
      <c r="H24" s="32">
        <v>8</v>
      </c>
      <c r="I24" s="32">
        <v>9</v>
      </c>
      <c r="J24" s="32">
        <v>10</v>
      </c>
      <c r="K24" s="32">
        <v>11</v>
      </c>
      <c r="L24" s="32">
        <v>12</v>
      </c>
      <c r="M24" s="32">
        <v>13</v>
      </c>
      <c r="N24" s="32">
        <v>14</v>
      </c>
      <c r="O24" s="32">
        <v>15</v>
      </c>
      <c r="P24" s="32">
        <v>16</v>
      </c>
      <c r="Q24" s="32">
        <v>19</v>
      </c>
      <c r="R24" s="32">
        <v>20</v>
      </c>
      <c r="S24" s="32">
        <v>21</v>
      </c>
      <c r="T24" s="32">
        <v>22</v>
      </c>
      <c r="U24" s="32">
        <v>23</v>
      </c>
      <c r="V24" s="32">
        <v>24</v>
      </c>
      <c r="W24" s="32">
        <v>25</v>
      </c>
      <c r="X24" s="32">
        <v>26</v>
      </c>
      <c r="Y24" s="32">
        <v>27</v>
      </c>
      <c r="Z24" s="32">
        <v>28</v>
      </c>
      <c r="AA24" s="32">
        <v>29</v>
      </c>
    </row>
    <row r="25" spans="1:1025" s="33" customFormat="1" ht="133.5" customHeight="1" x14ac:dyDescent="0.25">
      <c r="A25" s="3">
        <v>1</v>
      </c>
      <c r="B25" s="9" t="s">
        <v>113</v>
      </c>
      <c r="C25" s="9" t="s">
        <v>113</v>
      </c>
      <c r="D25" s="9" t="s">
        <v>114</v>
      </c>
      <c r="E25" s="9" t="s">
        <v>114</v>
      </c>
      <c r="F25" s="9">
        <v>0.4</v>
      </c>
      <c r="G25" s="9">
        <v>0.4</v>
      </c>
      <c r="H25" s="9">
        <v>0.4</v>
      </c>
      <c r="I25" s="9">
        <v>0.4</v>
      </c>
      <c r="J25" s="9" t="s">
        <v>35</v>
      </c>
      <c r="K25" s="9" t="s">
        <v>115</v>
      </c>
      <c r="L25" s="9" t="s">
        <v>115</v>
      </c>
      <c r="M25" s="9" t="s">
        <v>116</v>
      </c>
      <c r="N25" s="20" t="s">
        <v>117</v>
      </c>
      <c r="O25" s="9" t="s">
        <v>118</v>
      </c>
      <c r="P25" s="9" t="s">
        <v>118</v>
      </c>
      <c r="Q25" s="34">
        <v>12.15</v>
      </c>
      <c r="R25" s="34">
        <v>2.9209999999999998</v>
      </c>
      <c r="S25" s="9" t="s">
        <v>35</v>
      </c>
      <c r="T25" s="9" t="s">
        <v>35</v>
      </c>
      <c r="U25" s="9" t="s">
        <v>35</v>
      </c>
      <c r="V25" s="9" t="s">
        <v>119</v>
      </c>
      <c r="W25" s="9" t="s">
        <v>120</v>
      </c>
      <c r="X25" s="9" t="s">
        <v>121</v>
      </c>
      <c r="Y25" s="9" t="s">
        <v>122</v>
      </c>
      <c r="Z25" s="9" t="s">
        <v>35</v>
      </c>
      <c r="AA25" s="9" t="s">
        <v>35</v>
      </c>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row>
    <row r="26" spans="1:1025" s="33" customFormat="1" ht="133.5" customHeight="1" x14ac:dyDescent="0.25">
      <c r="A26" s="3"/>
      <c r="B26" s="3"/>
      <c r="C26" s="3"/>
      <c r="D26" s="3"/>
      <c r="E26" s="3"/>
      <c r="F26" s="3"/>
      <c r="G26" s="3"/>
      <c r="H26" s="3"/>
      <c r="I26" s="3"/>
      <c r="J26" s="3"/>
      <c r="K26" s="3"/>
      <c r="L26" s="3"/>
      <c r="M26" s="3"/>
      <c r="N26" s="20" t="s">
        <v>123</v>
      </c>
      <c r="O26" s="9"/>
      <c r="P26" s="9"/>
      <c r="Q26" s="20" t="s">
        <v>35</v>
      </c>
      <c r="R26" s="34">
        <v>2.11</v>
      </c>
      <c r="S26" s="9"/>
      <c r="T26" s="9"/>
      <c r="U26" s="9"/>
      <c r="V26" s="9"/>
      <c r="W26" s="9"/>
      <c r="X26" s="9"/>
      <c r="Y26" s="9"/>
      <c r="Z26" s="9"/>
      <c r="AA26" s="9"/>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row>
    <row r="27" spans="1:1025" s="16" customFormat="1" x14ac:dyDescent="0.25">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c r="EY27" s="18"/>
      <c r="EZ27" s="18"/>
      <c r="FA27" s="18"/>
      <c r="FB27" s="18"/>
      <c r="FC27" s="18"/>
      <c r="FD27" s="18"/>
      <c r="FE27" s="18"/>
      <c r="FF27" s="18"/>
      <c r="FG27" s="18"/>
      <c r="FH27" s="18"/>
      <c r="FI27" s="18"/>
      <c r="FJ27" s="18"/>
      <c r="FK27" s="18"/>
      <c r="FL27" s="18"/>
      <c r="FM27" s="18"/>
      <c r="FN27" s="18"/>
      <c r="FO27" s="18"/>
      <c r="FP27" s="18"/>
      <c r="FQ27" s="18"/>
      <c r="FR27" s="18"/>
      <c r="FS27" s="18"/>
      <c r="FT27" s="18"/>
      <c r="FU27" s="18"/>
      <c r="FV27" s="18"/>
      <c r="FW27" s="18"/>
      <c r="FX27" s="18"/>
      <c r="FY27" s="18"/>
      <c r="FZ27" s="18"/>
      <c r="GA27" s="18"/>
      <c r="GB27" s="18"/>
      <c r="GC27" s="18"/>
      <c r="GD27" s="18"/>
      <c r="GE27" s="18"/>
      <c r="GF27" s="18"/>
      <c r="GG27" s="18"/>
      <c r="GH27" s="18"/>
      <c r="GI27" s="18"/>
      <c r="GJ27" s="18"/>
      <c r="GK27" s="18"/>
      <c r="GL27" s="18"/>
      <c r="GM27" s="18"/>
      <c r="GN27" s="18"/>
      <c r="GO27" s="18"/>
      <c r="GP27" s="18"/>
      <c r="GQ27" s="18"/>
      <c r="GR27" s="18"/>
      <c r="GS27" s="18"/>
      <c r="GT27" s="18"/>
      <c r="GU27" s="18"/>
      <c r="GV27" s="18"/>
      <c r="GW27" s="18"/>
      <c r="GX27" s="18"/>
      <c r="GY27" s="18"/>
      <c r="GZ27" s="18"/>
      <c r="HA27" s="18"/>
      <c r="HB27" s="18"/>
      <c r="HC27" s="18"/>
      <c r="HD27" s="18"/>
      <c r="HE27" s="18"/>
      <c r="HF27" s="18"/>
      <c r="HG27" s="18"/>
      <c r="HH27" s="18"/>
      <c r="HI27" s="18"/>
      <c r="HJ27" s="18"/>
      <c r="HK27" s="18"/>
      <c r="HL27" s="18"/>
      <c r="HM27" s="18"/>
      <c r="HN27" s="18"/>
      <c r="HO27" s="18"/>
      <c r="HP27" s="18"/>
      <c r="HQ27" s="18"/>
      <c r="HR27" s="18"/>
      <c r="HS27" s="18"/>
      <c r="HT27" s="18"/>
      <c r="HU27" s="18"/>
      <c r="HV27" s="18"/>
      <c r="HW27" s="18"/>
      <c r="HX27" s="18"/>
      <c r="HY27" s="18"/>
      <c r="HZ27" s="18"/>
      <c r="IA27" s="18"/>
      <c r="IB27" s="18"/>
      <c r="IC27" s="18"/>
      <c r="ID27" s="18"/>
      <c r="IE27" s="18"/>
      <c r="IF27" s="18"/>
      <c r="IG27" s="18"/>
      <c r="IH27" s="18"/>
      <c r="II27" s="18"/>
      <c r="IJ27" s="18"/>
      <c r="IK27" s="18"/>
      <c r="IL27" s="18"/>
      <c r="IM27" s="18"/>
      <c r="IN27" s="18"/>
      <c r="IO27" s="18"/>
      <c r="IP27" s="18"/>
      <c r="IQ27" s="18"/>
      <c r="IR27" s="18"/>
      <c r="IS27" s="18"/>
      <c r="IT27" s="18"/>
      <c r="IU27" s="18"/>
      <c r="IV27" s="18"/>
      <c r="IW27" s="18"/>
      <c r="IX27" s="18"/>
      <c r="IY27" s="18"/>
      <c r="IZ27" s="18"/>
      <c r="JA27" s="18"/>
      <c r="JB27" s="18"/>
      <c r="JC27" s="18"/>
      <c r="JD27" s="18"/>
      <c r="JE27" s="18"/>
      <c r="JF27" s="18"/>
      <c r="JG27" s="18"/>
      <c r="JH27" s="18"/>
      <c r="JI27" s="18"/>
      <c r="JJ27" s="18"/>
      <c r="JK27" s="18"/>
      <c r="JL27" s="18"/>
      <c r="JM27" s="18"/>
      <c r="JN27" s="18"/>
      <c r="JO27" s="18"/>
      <c r="JP27" s="18"/>
      <c r="JQ27" s="18"/>
      <c r="JR27" s="18"/>
      <c r="JS27" s="18"/>
      <c r="JT27" s="18"/>
      <c r="JU27" s="18"/>
      <c r="JV27" s="18"/>
      <c r="JW27" s="18"/>
      <c r="JX27" s="18"/>
      <c r="JY27" s="18"/>
      <c r="JZ27" s="18"/>
      <c r="KA27" s="18"/>
      <c r="KB27" s="18"/>
      <c r="KC27" s="18"/>
      <c r="KD27" s="18"/>
      <c r="KE27" s="18"/>
      <c r="KF27" s="18"/>
      <c r="KG27" s="18"/>
      <c r="KH27" s="18"/>
      <c r="KI27" s="18"/>
      <c r="KJ27" s="18"/>
      <c r="KK27" s="18"/>
      <c r="KL27" s="18"/>
      <c r="KM27" s="18"/>
      <c r="KN27" s="18"/>
      <c r="KO27" s="18"/>
      <c r="KP27" s="18"/>
      <c r="KQ27" s="18"/>
      <c r="KR27" s="18"/>
      <c r="KS27" s="18"/>
      <c r="KT27" s="18"/>
      <c r="KU27" s="18"/>
      <c r="KV27" s="18"/>
      <c r="KW27" s="18"/>
      <c r="KX27" s="18"/>
      <c r="KY27" s="18"/>
      <c r="KZ27" s="18"/>
      <c r="LA27" s="18"/>
      <c r="LB27" s="18"/>
      <c r="LC27" s="18"/>
      <c r="LD27" s="18"/>
      <c r="LE27" s="18"/>
      <c r="LF27" s="18"/>
      <c r="LG27" s="18"/>
      <c r="LH27" s="18"/>
      <c r="LI27" s="18"/>
      <c r="LJ27" s="18"/>
      <c r="LK27" s="18"/>
      <c r="LL27" s="18"/>
      <c r="LM27" s="18"/>
      <c r="LN27" s="18"/>
      <c r="LO27" s="18"/>
      <c r="LP27" s="18"/>
      <c r="LQ27" s="18"/>
      <c r="LR27" s="18"/>
      <c r="LS27" s="18"/>
      <c r="LT27" s="18"/>
      <c r="LU27" s="18"/>
      <c r="LV27" s="18"/>
      <c r="LW27" s="18"/>
      <c r="LX27" s="18"/>
      <c r="LY27" s="18"/>
      <c r="LZ27" s="18"/>
      <c r="MA27" s="18"/>
      <c r="MB27" s="18"/>
      <c r="MC27" s="18"/>
      <c r="MD27" s="18"/>
      <c r="ME27" s="18"/>
      <c r="MF27" s="18"/>
      <c r="MG27" s="18"/>
      <c r="MH27" s="18"/>
      <c r="MI27" s="18"/>
      <c r="MJ27" s="18"/>
      <c r="MK27" s="18"/>
      <c r="ML27" s="18"/>
      <c r="MM27" s="18"/>
      <c r="MN27" s="18"/>
      <c r="MO27" s="18"/>
      <c r="MP27" s="18"/>
      <c r="MQ27" s="18"/>
      <c r="MR27" s="18"/>
      <c r="MS27" s="18"/>
      <c r="MT27" s="18"/>
      <c r="MU27" s="18"/>
      <c r="MV27" s="18"/>
      <c r="MW27" s="18"/>
      <c r="MX27" s="18"/>
      <c r="MY27" s="18"/>
      <c r="MZ27" s="18"/>
      <c r="NA27" s="18"/>
      <c r="NB27" s="18"/>
      <c r="NC27" s="18"/>
      <c r="ND27" s="18"/>
      <c r="NE27" s="18"/>
      <c r="NF27" s="18"/>
      <c r="NG27" s="18"/>
      <c r="NH27" s="18"/>
      <c r="NI27" s="18"/>
      <c r="NJ27" s="18"/>
      <c r="NK27" s="18"/>
      <c r="NL27" s="18"/>
      <c r="NM27" s="18"/>
      <c r="NN27" s="18"/>
      <c r="NO27" s="18"/>
      <c r="NP27" s="18"/>
      <c r="NQ27" s="18"/>
      <c r="NR27" s="18"/>
      <c r="NS27" s="18"/>
      <c r="NT27" s="18"/>
      <c r="NU27" s="18"/>
      <c r="NV27" s="18"/>
      <c r="NW27" s="18"/>
      <c r="NX27" s="18"/>
      <c r="NY27" s="18"/>
      <c r="NZ27" s="18"/>
      <c r="OA27" s="18"/>
      <c r="OB27" s="18"/>
      <c r="OC27" s="18"/>
      <c r="OD27" s="18"/>
      <c r="OE27" s="18"/>
      <c r="OF27" s="18"/>
      <c r="OG27" s="18"/>
      <c r="OH27" s="18"/>
      <c r="OI27" s="18"/>
      <c r="OJ27" s="18"/>
      <c r="OK27" s="18"/>
      <c r="OL27" s="18"/>
      <c r="OM27" s="18"/>
      <c r="ON27" s="18"/>
      <c r="OO27" s="18"/>
      <c r="OP27" s="18"/>
      <c r="OQ27" s="18"/>
      <c r="OR27" s="18"/>
      <c r="OS27" s="18"/>
      <c r="OT27" s="18"/>
      <c r="OU27" s="18"/>
      <c r="OV27" s="18"/>
      <c r="OW27" s="18"/>
      <c r="OX27" s="18"/>
      <c r="OY27" s="18"/>
      <c r="OZ27" s="18"/>
      <c r="PA27" s="18"/>
      <c r="PB27" s="18"/>
      <c r="PC27" s="18"/>
      <c r="PD27" s="18"/>
      <c r="PE27" s="18"/>
      <c r="PF27" s="18"/>
      <c r="PG27" s="18"/>
      <c r="PH27" s="18"/>
      <c r="PI27" s="18"/>
      <c r="PJ27" s="18"/>
      <c r="PK27" s="18"/>
      <c r="PL27" s="18"/>
      <c r="PM27" s="18"/>
      <c r="PN27" s="18"/>
      <c r="PO27" s="18"/>
      <c r="PP27" s="18"/>
      <c r="PQ27" s="18"/>
      <c r="PR27" s="18"/>
      <c r="PS27" s="18"/>
      <c r="PT27" s="18"/>
      <c r="PU27" s="18"/>
      <c r="PV27" s="18"/>
      <c r="PW27" s="18"/>
      <c r="PX27" s="18"/>
      <c r="PY27" s="18"/>
      <c r="PZ27" s="18"/>
      <c r="QA27" s="18"/>
      <c r="QB27" s="18"/>
      <c r="QC27" s="18"/>
      <c r="QD27" s="18"/>
      <c r="QE27" s="18"/>
      <c r="QF27" s="18"/>
      <c r="QG27" s="18"/>
      <c r="QH27" s="18"/>
      <c r="QI27" s="18"/>
      <c r="QJ27" s="18"/>
      <c r="QK27" s="18"/>
      <c r="QL27" s="18"/>
      <c r="QM27" s="18"/>
      <c r="QN27" s="18"/>
      <c r="QO27" s="18"/>
      <c r="QP27" s="18"/>
      <c r="QQ27" s="18"/>
      <c r="QR27" s="18"/>
      <c r="QS27" s="18"/>
      <c r="QT27" s="18"/>
      <c r="QU27" s="18"/>
      <c r="QV27" s="18"/>
      <c r="QW27" s="18"/>
      <c r="QX27" s="18"/>
      <c r="QY27" s="18"/>
      <c r="QZ27" s="18"/>
      <c r="RA27" s="18"/>
      <c r="RB27" s="18"/>
      <c r="RC27" s="18"/>
      <c r="RD27" s="18"/>
      <c r="RE27" s="18"/>
      <c r="RF27" s="18"/>
      <c r="RG27" s="18"/>
      <c r="RH27" s="18"/>
      <c r="RI27" s="18"/>
      <c r="RJ27" s="18"/>
      <c r="RK27" s="18"/>
      <c r="RL27" s="18"/>
      <c r="RM27" s="18"/>
      <c r="RN27" s="18"/>
      <c r="RO27" s="18"/>
      <c r="RP27" s="18"/>
      <c r="RQ27" s="18"/>
      <c r="RR27" s="18"/>
      <c r="RS27" s="18"/>
      <c r="RT27" s="18"/>
      <c r="RU27" s="18"/>
      <c r="RV27" s="18"/>
      <c r="RW27" s="18"/>
      <c r="RX27" s="18"/>
      <c r="RY27" s="18"/>
      <c r="RZ27" s="18"/>
      <c r="SA27" s="18"/>
      <c r="SB27" s="18"/>
      <c r="SC27" s="18"/>
      <c r="SD27" s="18"/>
      <c r="SE27" s="18"/>
      <c r="SF27" s="18"/>
      <c r="SG27" s="18"/>
      <c r="SH27" s="18"/>
      <c r="SI27" s="18"/>
      <c r="SJ27" s="18"/>
      <c r="SK27" s="18"/>
      <c r="SL27" s="18"/>
      <c r="SM27" s="18"/>
      <c r="SN27" s="18"/>
      <c r="SO27" s="18"/>
      <c r="SP27" s="18"/>
      <c r="SQ27" s="18"/>
      <c r="SR27" s="18"/>
      <c r="SS27" s="18"/>
      <c r="ST27" s="18"/>
      <c r="SU27" s="18"/>
      <c r="SV27" s="18"/>
      <c r="SW27" s="18"/>
      <c r="SX27" s="18"/>
      <c r="SY27" s="18"/>
      <c r="SZ27" s="18"/>
      <c r="TA27" s="18"/>
      <c r="TB27" s="18"/>
      <c r="TC27" s="18"/>
      <c r="TD27" s="18"/>
      <c r="TE27" s="18"/>
      <c r="TF27" s="18"/>
      <c r="TG27" s="18"/>
      <c r="TH27" s="18"/>
      <c r="TI27" s="18"/>
      <c r="TJ27" s="18"/>
      <c r="TK27" s="18"/>
      <c r="TL27" s="18"/>
      <c r="TM27" s="18"/>
      <c r="TN27" s="18"/>
      <c r="TO27" s="18"/>
      <c r="TP27" s="18"/>
      <c r="TQ27" s="18"/>
      <c r="TR27" s="18"/>
      <c r="TS27" s="18"/>
      <c r="TT27" s="18"/>
      <c r="TU27" s="18"/>
      <c r="TV27" s="18"/>
      <c r="TW27" s="18"/>
      <c r="TX27" s="18"/>
      <c r="TY27" s="18"/>
      <c r="TZ27" s="18"/>
      <c r="UA27" s="18"/>
      <c r="UB27" s="18"/>
      <c r="UC27" s="18"/>
      <c r="UD27" s="18"/>
      <c r="UE27" s="18"/>
      <c r="UF27" s="18"/>
      <c r="UG27" s="18"/>
      <c r="UH27" s="18"/>
      <c r="UI27" s="18"/>
      <c r="UJ27" s="18"/>
      <c r="UK27" s="18"/>
      <c r="UL27" s="18"/>
      <c r="UM27" s="18"/>
      <c r="UN27" s="18"/>
      <c r="UO27" s="18"/>
      <c r="UP27" s="18"/>
      <c r="UQ27" s="18"/>
      <c r="UR27" s="18"/>
      <c r="US27" s="18"/>
      <c r="UT27" s="18"/>
      <c r="UU27" s="18"/>
      <c r="UV27" s="18"/>
      <c r="UW27" s="18"/>
      <c r="UX27" s="18"/>
      <c r="UY27" s="18"/>
      <c r="UZ27" s="18"/>
      <c r="VA27" s="18"/>
      <c r="VB27" s="18"/>
      <c r="VC27" s="18"/>
      <c r="VD27" s="18"/>
      <c r="VE27" s="18"/>
      <c r="VF27" s="18"/>
      <c r="VG27" s="18"/>
      <c r="VH27" s="18"/>
      <c r="VI27" s="18"/>
      <c r="VJ27" s="18"/>
      <c r="VK27" s="18"/>
      <c r="VL27" s="18"/>
      <c r="VM27" s="18"/>
      <c r="VN27" s="18"/>
      <c r="VO27" s="18"/>
      <c r="VP27" s="18"/>
      <c r="VQ27" s="18"/>
      <c r="VR27" s="18"/>
      <c r="VS27" s="18"/>
      <c r="VT27" s="18"/>
      <c r="VU27" s="18"/>
      <c r="VV27" s="18"/>
      <c r="VW27" s="18"/>
      <c r="VX27" s="18"/>
      <c r="VY27" s="18"/>
      <c r="VZ27" s="18"/>
      <c r="WA27" s="18"/>
      <c r="WB27" s="18"/>
      <c r="WC27" s="18"/>
      <c r="WD27" s="18"/>
      <c r="WE27" s="18"/>
      <c r="WF27" s="18"/>
      <c r="WG27" s="18"/>
      <c r="WH27" s="18"/>
      <c r="WI27" s="18"/>
      <c r="WJ27" s="18"/>
      <c r="WK27" s="18"/>
      <c r="WL27" s="18"/>
      <c r="WM27" s="18"/>
      <c r="WN27" s="18"/>
      <c r="WO27" s="18"/>
      <c r="WP27" s="18"/>
      <c r="WQ27" s="18"/>
      <c r="WR27" s="18"/>
      <c r="WS27" s="18"/>
      <c r="WT27" s="18"/>
      <c r="WU27" s="18"/>
      <c r="WV27" s="18"/>
      <c r="WW27" s="18"/>
      <c r="WX27" s="18"/>
      <c r="WY27" s="18"/>
      <c r="WZ27" s="18"/>
      <c r="XA27" s="18"/>
      <c r="XB27" s="18"/>
      <c r="XC27" s="18"/>
      <c r="XD27" s="18"/>
      <c r="XE27" s="18"/>
      <c r="XF27" s="18"/>
      <c r="XG27" s="18"/>
      <c r="XH27" s="18"/>
      <c r="XI27" s="18"/>
      <c r="XJ27" s="18"/>
      <c r="XK27" s="18"/>
      <c r="XL27" s="18"/>
      <c r="XM27" s="18"/>
      <c r="XN27" s="18"/>
      <c r="XO27" s="18"/>
      <c r="XP27" s="18"/>
      <c r="XQ27" s="18"/>
      <c r="XR27" s="18"/>
      <c r="XS27" s="18"/>
      <c r="XT27" s="18"/>
      <c r="XU27" s="18"/>
      <c r="XV27" s="18"/>
      <c r="XW27" s="18"/>
      <c r="XX27" s="18"/>
      <c r="XY27" s="18"/>
      <c r="XZ27" s="18"/>
      <c r="YA27" s="18"/>
      <c r="YB27" s="18"/>
      <c r="YC27" s="18"/>
      <c r="YD27" s="18"/>
      <c r="YE27" s="18"/>
      <c r="YF27" s="18"/>
      <c r="YG27" s="18"/>
      <c r="YH27" s="18"/>
      <c r="YI27" s="18"/>
      <c r="YJ27" s="18"/>
      <c r="YK27" s="18"/>
      <c r="YL27" s="18"/>
      <c r="YM27" s="18"/>
      <c r="YN27" s="18"/>
      <c r="YO27" s="18"/>
      <c r="YP27" s="18"/>
      <c r="YQ27" s="18"/>
      <c r="YR27" s="18"/>
      <c r="YS27" s="18"/>
      <c r="YT27" s="18"/>
      <c r="YU27" s="18"/>
      <c r="YV27" s="18"/>
      <c r="YW27" s="18"/>
      <c r="YX27" s="18"/>
      <c r="YY27" s="18"/>
      <c r="YZ27" s="18"/>
      <c r="ZA27" s="18"/>
      <c r="ZB27" s="18"/>
      <c r="ZC27" s="18"/>
      <c r="ZD27" s="18"/>
      <c r="ZE27" s="18"/>
      <c r="ZF27" s="18"/>
      <c r="ZG27" s="18"/>
      <c r="ZH27" s="18"/>
      <c r="ZI27" s="18"/>
      <c r="ZJ27" s="18"/>
      <c r="ZK27" s="18"/>
      <c r="ZL27" s="18"/>
      <c r="ZM27" s="18"/>
      <c r="ZN27" s="18"/>
      <c r="ZO27" s="18"/>
      <c r="ZP27" s="18"/>
      <c r="ZQ27" s="18"/>
      <c r="ZR27" s="18"/>
      <c r="ZS27" s="18"/>
      <c r="ZT27" s="18"/>
      <c r="ZU27" s="18"/>
      <c r="ZV27" s="18"/>
      <c r="ZW27" s="18"/>
      <c r="ZX27" s="18"/>
      <c r="ZY27" s="18"/>
      <c r="ZZ27" s="18"/>
      <c r="AAA27" s="18"/>
      <c r="AAB27" s="18"/>
      <c r="AAC27" s="18"/>
      <c r="AAD27" s="18"/>
      <c r="AAE27" s="18"/>
      <c r="AAF27" s="18"/>
      <c r="AAG27" s="18"/>
      <c r="AAH27" s="18"/>
      <c r="AAI27" s="18"/>
      <c r="AAJ27" s="18"/>
      <c r="AAK27" s="18"/>
      <c r="AAL27" s="18"/>
      <c r="AAM27" s="18"/>
      <c r="AAN27" s="18"/>
      <c r="AAO27" s="18"/>
      <c r="AAP27" s="18"/>
      <c r="AAQ27" s="18"/>
      <c r="AAR27" s="18"/>
      <c r="AAS27" s="18"/>
      <c r="AAT27" s="18"/>
      <c r="AAU27" s="18"/>
      <c r="AAV27" s="18"/>
      <c r="AAW27" s="18"/>
      <c r="AAX27" s="18"/>
      <c r="AAY27" s="18"/>
      <c r="AAZ27" s="18"/>
      <c r="ABA27" s="18"/>
      <c r="ABB27" s="18"/>
      <c r="ABC27" s="18"/>
      <c r="ABD27" s="18"/>
      <c r="ABE27" s="18"/>
      <c r="ABF27" s="18"/>
      <c r="ABG27" s="18"/>
      <c r="ABH27" s="18"/>
      <c r="ABI27" s="18"/>
      <c r="ABJ27" s="18"/>
      <c r="ABK27" s="18"/>
      <c r="ABL27" s="18"/>
      <c r="ABM27" s="18"/>
      <c r="ABN27" s="18"/>
      <c r="ABO27" s="18"/>
      <c r="ABP27" s="18"/>
      <c r="ABQ27" s="18"/>
      <c r="ABR27" s="18"/>
      <c r="ABS27" s="18"/>
      <c r="ABT27" s="18"/>
      <c r="ABU27" s="18"/>
      <c r="ABV27" s="18"/>
      <c r="ABW27" s="18"/>
      <c r="ABX27" s="18"/>
      <c r="ABY27" s="18"/>
      <c r="ABZ27" s="18"/>
      <c r="ACA27" s="18"/>
      <c r="ACB27" s="18"/>
      <c r="ACC27" s="18"/>
      <c r="ACD27" s="18"/>
      <c r="ACE27" s="18"/>
      <c r="ACF27" s="18"/>
      <c r="ACG27" s="18"/>
      <c r="ACH27" s="18"/>
      <c r="ACI27" s="18"/>
      <c r="ACJ27" s="18"/>
      <c r="ACK27" s="18"/>
      <c r="ACL27" s="18"/>
      <c r="ACM27" s="18"/>
      <c r="ACN27" s="18"/>
      <c r="ACO27" s="18"/>
      <c r="ACP27" s="18"/>
      <c r="ACQ27" s="18"/>
      <c r="ACR27" s="18"/>
      <c r="ACS27" s="18"/>
      <c r="ACT27" s="18"/>
      <c r="ACU27" s="18"/>
      <c r="ACV27" s="18"/>
      <c r="ACW27" s="18"/>
      <c r="ACX27" s="18"/>
      <c r="ACY27" s="18"/>
      <c r="ACZ27" s="18"/>
      <c r="ADA27" s="18"/>
      <c r="ADB27" s="18"/>
      <c r="ADC27" s="18"/>
      <c r="ADD27" s="18"/>
      <c r="ADE27" s="18"/>
      <c r="ADF27" s="18"/>
      <c r="ADG27" s="18"/>
      <c r="ADH27" s="18"/>
      <c r="ADI27" s="18"/>
      <c r="ADJ27" s="18"/>
      <c r="ADK27" s="18"/>
      <c r="ADL27" s="18"/>
      <c r="ADM27" s="18"/>
      <c r="ADN27" s="18"/>
      <c r="ADO27" s="18"/>
      <c r="ADP27" s="18"/>
      <c r="ADQ27" s="18"/>
      <c r="ADR27" s="18"/>
      <c r="ADS27" s="18"/>
      <c r="ADT27" s="18"/>
      <c r="ADU27" s="18"/>
      <c r="ADV27" s="18"/>
      <c r="ADW27" s="18"/>
      <c r="ADX27" s="18"/>
      <c r="ADY27" s="18"/>
      <c r="ADZ27" s="18"/>
      <c r="AEA27" s="18"/>
      <c r="AEB27" s="18"/>
      <c r="AEC27" s="18"/>
      <c r="AED27" s="18"/>
      <c r="AEE27" s="18"/>
      <c r="AEF27" s="18"/>
      <c r="AEG27" s="18"/>
      <c r="AEH27" s="18"/>
      <c r="AEI27" s="18"/>
      <c r="AEJ27" s="18"/>
      <c r="AEK27" s="18"/>
      <c r="AEL27" s="18"/>
      <c r="AEM27" s="18"/>
      <c r="AEN27" s="18"/>
      <c r="AEO27" s="18"/>
      <c r="AEP27" s="18"/>
      <c r="AEQ27" s="18"/>
      <c r="AER27" s="18"/>
      <c r="AES27" s="18"/>
      <c r="AET27" s="18"/>
      <c r="AEU27" s="18"/>
      <c r="AEV27" s="18"/>
      <c r="AEW27" s="18"/>
      <c r="AEX27" s="18"/>
      <c r="AEY27" s="18"/>
      <c r="AEZ27" s="18"/>
      <c r="AFA27" s="18"/>
      <c r="AFB27" s="18"/>
      <c r="AFC27" s="18"/>
      <c r="AFD27" s="18"/>
      <c r="AFE27" s="18"/>
      <c r="AFF27" s="18"/>
      <c r="AFG27" s="18"/>
      <c r="AFH27" s="18"/>
      <c r="AFI27" s="18"/>
      <c r="AFJ27" s="18"/>
      <c r="AFK27" s="18"/>
      <c r="AFL27" s="18"/>
      <c r="AFM27" s="18"/>
      <c r="AFN27" s="18"/>
      <c r="AFO27" s="18"/>
      <c r="AFP27" s="18"/>
      <c r="AFQ27" s="18"/>
      <c r="AFR27" s="18"/>
      <c r="AFS27" s="18"/>
      <c r="AFT27" s="18"/>
      <c r="AFU27" s="18"/>
      <c r="AFV27" s="18"/>
      <c r="AFW27" s="18"/>
      <c r="AFX27" s="18"/>
      <c r="AFY27" s="18"/>
      <c r="AFZ27" s="18"/>
      <c r="AGA27" s="18"/>
      <c r="AGB27" s="18"/>
      <c r="AGC27" s="18"/>
      <c r="AGD27" s="18"/>
      <c r="AGE27" s="18"/>
      <c r="AGF27" s="18"/>
      <c r="AGG27" s="18"/>
      <c r="AGH27" s="18"/>
      <c r="AGI27" s="18"/>
      <c r="AGJ27" s="18"/>
      <c r="AGK27" s="18"/>
      <c r="AGL27" s="18"/>
      <c r="AGM27" s="18"/>
      <c r="AGN27" s="18"/>
      <c r="AGO27" s="18"/>
      <c r="AGP27" s="18"/>
      <c r="AGQ27" s="18"/>
      <c r="AGR27" s="18"/>
      <c r="AGS27" s="18"/>
      <c r="AGT27" s="18"/>
      <c r="AGU27" s="18"/>
      <c r="AGV27" s="18"/>
      <c r="AGW27" s="18"/>
      <c r="AGX27" s="18"/>
      <c r="AGY27" s="18"/>
      <c r="AGZ27" s="18"/>
      <c r="AHA27" s="18"/>
      <c r="AHB27" s="18"/>
      <c r="AHC27" s="18"/>
      <c r="AHD27" s="18"/>
      <c r="AHE27" s="18"/>
      <c r="AHF27" s="18"/>
      <c r="AHG27" s="18"/>
      <c r="AHH27" s="18"/>
      <c r="AHI27" s="18"/>
      <c r="AHJ27" s="18"/>
      <c r="AHK27" s="18"/>
      <c r="AHL27" s="18"/>
      <c r="AHM27" s="18"/>
      <c r="AHN27" s="18"/>
      <c r="AHO27" s="18"/>
      <c r="AHP27" s="18"/>
      <c r="AHQ27" s="18"/>
      <c r="AHR27" s="18"/>
      <c r="AHS27" s="18"/>
      <c r="AHT27" s="18"/>
      <c r="AHU27" s="18"/>
      <c r="AHV27" s="18"/>
      <c r="AHW27" s="18"/>
      <c r="AHX27" s="18"/>
      <c r="AHY27" s="18"/>
      <c r="AHZ27" s="18"/>
      <c r="AIA27" s="18"/>
      <c r="AIB27" s="18"/>
      <c r="AIC27" s="18"/>
      <c r="AID27" s="18"/>
      <c r="AIE27" s="18"/>
      <c r="AIF27" s="18"/>
      <c r="AIG27" s="18"/>
      <c r="AIH27" s="18"/>
      <c r="AII27" s="18"/>
      <c r="AIJ27" s="18"/>
      <c r="AIK27" s="18"/>
      <c r="AIL27" s="18"/>
      <c r="AIM27" s="18"/>
      <c r="AIN27" s="18"/>
      <c r="AIO27" s="18"/>
      <c r="AIP27" s="18"/>
      <c r="AIQ27" s="18"/>
      <c r="AIR27" s="18"/>
      <c r="AIS27" s="18"/>
      <c r="AIT27" s="18"/>
      <c r="AIU27" s="18"/>
      <c r="AIV27" s="18"/>
      <c r="AIW27" s="18"/>
      <c r="AIX27" s="18"/>
      <c r="AIY27" s="18"/>
      <c r="AIZ27" s="18"/>
      <c r="AJA27" s="18"/>
      <c r="AJB27" s="18"/>
      <c r="AJC27" s="18"/>
      <c r="AJD27" s="18"/>
      <c r="AJE27" s="18"/>
      <c r="AJF27" s="18"/>
      <c r="AJG27" s="18"/>
      <c r="AJH27" s="18"/>
      <c r="AJI27" s="18"/>
      <c r="AJJ27" s="18"/>
      <c r="AJK27" s="18"/>
      <c r="AJL27" s="18"/>
      <c r="AJM27" s="18"/>
      <c r="AJN27" s="18"/>
      <c r="AJO27" s="18"/>
      <c r="AJP27" s="18"/>
      <c r="AJQ27" s="18"/>
      <c r="AJR27" s="18"/>
      <c r="AJS27" s="18"/>
      <c r="AJT27" s="18"/>
      <c r="AJU27" s="18"/>
      <c r="AJV27" s="18"/>
      <c r="AJW27" s="18"/>
      <c r="AJX27" s="18"/>
      <c r="AJY27" s="18"/>
      <c r="AJZ27" s="18"/>
      <c r="AKA27" s="18"/>
      <c r="AKB27" s="18"/>
      <c r="AKC27" s="18"/>
      <c r="AKD27" s="18"/>
      <c r="AKE27" s="18"/>
      <c r="AKF27" s="18"/>
      <c r="AKG27" s="18"/>
      <c r="AKH27" s="18"/>
      <c r="AKI27" s="18"/>
      <c r="AKJ27" s="18"/>
      <c r="AKK27" s="18"/>
      <c r="AKL27" s="18"/>
      <c r="AKM27" s="18"/>
      <c r="AKN27" s="18"/>
      <c r="AKO27" s="18"/>
      <c r="AKP27" s="18"/>
      <c r="AKQ27" s="18"/>
      <c r="AKR27" s="18"/>
      <c r="AKS27" s="18"/>
      <c r="AKT27" s="18"/>
      <c r="AKU27" s="18"/>
      <c r="AKV27" s="18"/>
      <c r="AKW27" s="18"/>
      <c r="AKX27" s="18"/>
      <c r="AKY27" s="18"/>
      <c r="AKZ27" s="18"/>
      <c r="ALA27" s="18"/>
      <c r="ALB27" s="18"/>
      <c r="ALC27" s="18"/>
      <c r="ALD27" s="18"/>
      <c r="ALE27" s="18"/>
      <c r="ALF27" s="18"/>
      <c r="ALG27" s="18"/>
      <c r="ALH27" s="18"/>
      <c r="ALI27" s="18"/>
      <c r="ALJ27" s="18"/>
      <c r="ALK27" s="18"/>
      <c r="ALL27" s="18"/>
      <c r="ALM27" s="18"/>
      <c r="ALN27" s="18"/>
      <c r="ALO27" s="18"/>
      <c r="ALP27" s="18"/>
      <c r="ALQ27" s="18"/>
      <c r="ALR27" s="18"/>
      <c r="ALS27" s="18"/>
      <c r="ALT27" s="18"/>
      <c r="ALU27" s="18"/>
      <c r="ALV27" s="18"/>
      <c r="ALW27" s="18"/>
      <c r="ALX27" s="18"/>
      <c r="ALY27" s="18"/>
      <c r="ALZ27" s="18"/>
      <c r="AMA27" s="18"/>
      <c r="AMB27" s="18"/>
      <c r="AMC27" s="18"/>
      <c r="AMD27" s="18"/>
      <c r="AME27" s="18"/>
      <c r="AMF27" s="18"/>
      <c r="AMG27" s="18"/>
      <c r="AMH27" s="18"/>
      <c r="AMI27" s="18"/>
      <c r="AMJ27" s="18"/>
      <c r="AMK27" s="18"/>
    </row>
  </sheetData>
  <mergeCells count="50">
    <mergeCell ref="X25:X26"/>
    <mergeCell ref="Y25:Y26"/>
    <mergeCell ref="Z25:Z26"/>
    <mergeCell ref="AA25:AA26"/>
    <mergeCell ref="S25:S26"/>
    <mergeCell ref="T25:T26"/>
    <mergeCell ref="U25:U26"/>
    <mergeCell ref="V25:V26"/>
    <mergeCell ref="W25:W26"/>
    <mergeCell ref="K25:K26"/>
    <mergeCell ref="L25:L26"/>
    <mergeCell ref="M25:M26"/>
    <mergeCell ref="O25:O26"/>
    <mergeCell ref="P25:P26"/>
    <mergeCell ref="F25:F26"/>
    <mergeCell ref="G25:G26"/>
    <mergeCell ref="H25:H26"/>
    <mergeCell ref="I25:I26"/>
    <mergeCell ref="J25:J26"/>
    <mergeCell ref="A25:A26"/>
    <mergeCell ref="B25:B26"/>
    <mergeCell ref="C25:C26"/>
    <mergeCell ref="D25:D26"/>
    <mergeCell ref="E25:E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30"/>
  <sheetViews>
    <sheetView topLeftCell="A11" zoomScale="60" zoomScaleNormal="60" workbookViewId="0">
      <selection activeCell="C29" sqref="C29"/>
    </sheetView>
  </sheetViews>
  <sheetFormatPr defaultColWidth="9" defaultRowHeight="15.75" x14ac:dyDescent="0.25"/>
  <cols>
    <col min="1" max="1" width="8.42578125" style="16" customWidth="1"/>
    <col min="2" max="2" width="48.140625" style="16" customWidth="1"/>
    <col min="3" max="3" width="87.28515625" style="16" customWidth="1"/>
    <col min="4" max="1025" width="8.42578125" style="18" customWidth="1"/>
  </cols>
  <sheetData>
    <row r="1" spans="1:3" s="16" customFormat="1" ht="18.75" customHeight="1" x14ac:dyDescent="0.3">
      <c r="C1" s="30" t="s">
        <v>0</v>
      </c>
    </row>
    <row r="2" spans="1:3" s="16" customFormat="1" ht="18.75" customHeight="1" x14ac:dyDescent="0.3">
      <c r="C2" s="30" t="s">
        <v>1</v>
      </c>
    </row>
    <row r="3" spans="1:3" s="16" customFormat="1" ht="18.75" customHeight="1" x14ac:dyDescent="0.3">
      <c r="C3" s="30" t="s">
        <v>2</v>
      </c>
    </row>
    <row r="4" spans="1:3" s="16" customFormat="1" ht="15.75" customHeight="1" x14ac:dyDescent="0.25"/>
    <row r="5" spans="1:3" s="16" customFormat="1" ht="15.75" customHeight="1" x14ac:dyDescent="0.25">
      <c r="A5" s="14" t="str">
        <f>'1. паспорт местоположение'!A5:C5</f>
        <v>Год раскрытия информации: 2024  год</v>
      </c>
      <c r="B5" s="14"/>
      <c r="C5" s="14"/>
    </row>
    <row r="6" spans="1:3" s="16" customFormat="1" ht="15.75" customHeight="1" x14ac:dyDescent="0.25"/>
    <row r="7" spans="1:3" s="16" customFormat="1" ht="18.75" customHeight="1" x14ac:dyDescent="0.3">
      <c r="A7" s="13" t="s">
        <v>4</v>
      </c>
      <c r="B7" s="13"/>
      <c r="C7" s="13"/>
    </row>
    <row r="8" spans="1:3" s="16" customFormat="1" ht="15.75" customHeight="1" x14ac:dyDescent="0.25"/>
    <row r="9" spans="1:3" s="16" customFormat="1" ht="15.75" customHeight="1" x14ac:dyDescent="0.25">
      <c r="A9" s="12" t="s">
        <v>5</v>
      </c>
      <c r="B9" s="12"/>
      <c r="C9" s="12"/>
    </row>
    <row r="10" spans="1:3" s="16" customFormat="1" ht="15.75" customHeight="1" x14ac:dyDescent="0.25">
      <c r="A10" s="11" t="s">
        <v>6</v>
      </c>
      <c r="B10" s="11"/>
      <c r="C10" s="11"/>
    </row>
    <row r="11" spans="1:3" s="16" customFormat="1" ht="15.75" customHeight="1" x14ac:dyDescent="0.25"/>
    <row r="12" spans="1:3" s="16" customFormat="1" ht="15.75" customHeight="1" x14ac:dyDescent="0.25">
      <c r="A12" s="12" t="str">
        <f>'1. паспорт местоположение'!A12:C12</f>
        <v>L_0200000105</v>
      </c>
      <c r="B12" s="12"/>
      <c r="C12" s="12"/>
    </row>
    <row r="13" spans="1:3" s="16" customFormat="1" ht="15.75" customHeight="1" x14ac:dyDescent="0.25">
      <c r="A13" s="11" t="s">
        <v>8</v>
      </c>
      <c r="B13" s="11"/>
      <c r="C13" s="11"/>
    </row>
    <row r="14" spans="1:3" s="16" customFormat="1" ht="15.75" customHeight="1" x14ac:dyDescent="0.25"/>
    <row r="15" spans="1:3" s="16" customFormat="1" ht="48" customHeight="1" x14ac:dyDescent="0.25">
      <c r="A15" s="12" t="str">
        <f>'1. паспорт местоположение'!A15:C15</f>
        <v>«Реконструкция ВЛ-0,4кВ от ТП-0105 ул. Каскадная, ул. Орская г. Ростов-на-Дону»</v>
      </c>
      <c r="B15" s="12"/>
      <c r="C15" s="12"/>
    </row>
    <row r="16" spans="1:3" s="16" customFormat="1" ht="15.75" customHeight="1" x14ac:dyDescent="0.25">
      <c r="A16" s="11" t="s">
        <v>10</v>
      </c>
      <c r="B16" s="11"/>
      <c r="C16" s="11"/>
    </row>
    <row r="17" spans="1:3" s="16" customFormat="1" ht="15.75" customHeight="1" x14ac:dyDescent="0.25"/>
    <row r="18" spans="1:3" s="16" customFormat="1" ht="18.75" customHeight="1" x14ac:dyDescent="0.3">
      <c r="A18" s="2" t="s">
        <v>124</v>
      </c>
      <c r="B18" s="2"/>
      <c r="C18" s="2"/>
    </row>
    <row r="19" spans="1:3" s="16" customFormat="1" ht="15.75" customHeight="1" x14ac:dyDescent="0.25"/>
    <row r="20" spans="1:3" s="16" customFormat="1" ht="30" customHeight="1" x14ac:dyDescent="0.25">
      <c r="A20" s="26" t="s">
        <v>12</v>
      </c>
      <c r="B20" s="26" t="s">
        <v>13</v>
      </c>
      <c r="C20" s="26" t="s">
        <v>14</v>
      </c>
    </row>
    <row r="21" spans="1:3" s="36" customFormat="1" ht="15.75" customHeight="1" x14ac:dyDescent="0.2">
      <c r="A21" s="35">
        <v>1</v>
      </c>
      <c r="B21" s="35">
        <v>2</v>
      </c>
      <c r="C21" s="35">
        <v>3</v>
      </c>
    </row>
    <row r="22" spans="1:3" s="17" customFormat="1" ht="36.75" customHeight="1" x14ac:dyDescent="0.25">
      <c r="A22" s="23">
        <v>1</v>
      </c>
      <c r="B22" s="24" t="s">
        <v>125</v>
      </c>
      <c r="C22" s="20" t="s">
        <v>18</v>
      </c>
    </row>
    <row r="23" spans="1:3" s="17" customFormat="1" ht="36.75" customHeight="1" x14ac:dyDescent="0.25">
      <c r="A23" s="23">
        <v>2</v>
      </c>
      <c r="B23" s="24" t="s">
        <v>126</v>
      </c>
      <c r="C23" s="20" t="s">
        <v>127</v>
      </c>
    </row>
    <row r="24" spans="1:3" s="17" customFormat="1" ht="51" customHeight="1" x14ac:dyDescent="0.25">
      <c r="A24" s="23">
        <v>3</v>
      </c>
      <c r="B24" s="24" t="s">
        <v>128</v>
      </c>
      <c r="C24" s="20" t="s">
        <v>129</v>
      </c>
    </row>
    <row r="25" spans="1:3" s="17" customFormat="1" ht="35.25" customHeight="1" x14ac:dyDescent="0.25">
      <c r="A25" s="23">
        <v>4</v>
      </c>
      <c r="B25" s="24" t="s">
        <v>130</v>
      </c>
      <c r="C25" s="20" t="s">
        <v>35</v>
      </c>
    </row>
    <row r="26" spans="1:3" s="17" customFormat="1" ht="39.75" customHeight="1" x14ac:dyDescent="0.25">
      <c r="A26" s="23">
        <v>5</v>
      </c>
      <c r="B26" s="24" t="s">
        <v>131</v>
      </c>
      <c r="C26" s="20" t="s">
        <v>132</v>
      </c>
    </row>
    <row r="27" spans="1:3" s="17" customFormat="1" ht="39.75" customHeight="1" x14ac:dyDescent="0.25">
      <c r="A27" s="23">
        <v>6</v>
      </c>
      <c r="B27" s="24" t="s">
        <v>133</v>
      </c>
      <c r="C27" s="37" t="s">
        <v>134</v>
      </c>
    </row>
    <row r="28" spans="1:3" s="17" customFormat="1" ht="37.5" customHeight="1" x14ac:dyDescent="0.25">
      <c r="A28" s="23">
        <v>7</v>
      </c>
      <c r="B28" s="24" t="s">
        <v>135</v>
      </c>
      <c r="C28" s="23">
        <v>2024</v>
      </c>
    </row>
    <row r="29" spans="1:3" s="17" customFormat="1" ht="37.5" customHeight="1" x14ac:dyDescent="0.25">
      <c r="A29" s="23">
        <v>8</v>
      </c>
      <c r="B29" s="24" t="s">
        <v>136</v>
      </c>
      <c r="C29" s="23">
        <v>2024</v>
      </c>
    </row>
    <row r="30" spans="1:3" s="17" customFormat="1" ht="37.5" customHeight="1" x14ac:dyDescent="0.25">
      <c r="A30" s="23">
        <v>9</v>
      </c>
      <c r="B30" s="24" t="s">
        <v>137</v>
      </c>
      <c r="C30" s="20" t="s">
        <v>138</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39374999999999999" top="0.59027777777777801" bottom="0.78749999999999998" header="0.511811023622047" footer="0.511811023622047"/>
  <pageSetup paperSize="9"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MK26"/>
  <sheetViews>
    <sheetView zoomScale="60" zoomScaleNormal="60" workbookViewId="0">
      <selection activeCell="B31" sqref="B31"/>
    </sheetView>
  </sheetViews>
  <sheetFormatPr defaultColWidth="9" defaultRowHeight="12.75" x14ac:dyDescent="0.2"/>
  <cols>
    <col min="1" max="1" width="8.42578125" style="31" customWidth="1"/>
    <col min="2" max="2" width="26.7109375" style="31" customWidth="1"/>
    <col min="3" max="10" width="14.140625" style="31" customWidth="1"/>
    <col min="11" max="11" width="21.85546875" style="31" customWidth="1"/>
    <col min="12" max="12" width="26.7109375" style="31" customWidth="1"/>
    <col min="13" max="13" width="24.5703125" style="31" customWidth="1"/>
    <col min="14" max="14" width="25.28515625" style="31" customWidth="1"/>
    <col min="15" max="17" width="10.42578125" style="31" customWidth="1"/>
    <col min="18" max="18" width="8.42578125" style="31" customWidth="1"/>
    <col min="19" max="25" width="12.7109375" style="31" customWidth="1"/>
    <col min="26" max="26" width="40.5703125" style="31" customWidth="1"/>
    <col min="27" max="1025" width="8.42578125" style="18" customWidth="1"/>
  </cols>
  <sheetData>
    <row r="1" spans="1:26" s="31" customFormat="1" ht="15.75" customHeight="1" x14ac:dyDescent="0.25">
      <c r="Z1" s="38" t="s">
        <v>0</v>
      </c>
    </row>
    <row r="2" spans="1:26" s="31" customFormat="1" ht="15.75" customHeight="1" x14ac:dyDescent="0.25">
      <c r="Z2" s="38" t="s">
        <v>1</v>
      </c>
    </row>
    <row r="3" spans="1:26" s="31" customFormat="1" ht="15.75" customHeight="1" x14ac:dyDescent="0.25">
      <c r="Z3" s="38" t="s">
        <v>2</v>
      </c>
    </row>
    <row r="4" spans="1:26" s="31" customFormat="1" ht="15.75" customHeight="1" x14ac:dyDescent="0.25">
      <c r="A4" s="14" t="str">
        <f>'1. паспорт местоположение'!A5:C5</f>
        <v>Год раскрытия информации: 2024  год</v>
      </c>
      <c r="B4" s="14"/>
      <c r="C4" s="14"/>
      <c r="D4" s="14"/>
      <c r="E4" s="14"/>
      <c r="F4" s="14"/>
      <c r="G4" s="14"/>
      <c r="H4" s="14"/>
      <c r="I4" s="14"/>
      <c r="J4" s="14"/>
      <c r="K4" s="14"/>
      <c r="L4" s="14"/>
      <c r="M4" s="14"/>
      <c r="N4" s="14"/>
      <c r="O4" s="14"/>
      <c r="P4" s="14"/>
      <c r="Q4" s="14"/>
      <c r="R4" s="14"/>
      <c r="S4" s="14"/>
      <c r="T4" s="14"/>
      <c r="U4" s="14"/>
      <c r="V4" s="14"/>
      <c r="W4" s="14"/>
      <c r="X4" s="14"/>
      <c r="Y4" s="14"/>
      <c r="Z4" s="14"/>
    </row>
    <row r="5" spans="1:26" s="31" customFormat="1" ht="15.75" customHeight="1" x14ac:dyDescent="0.2"/>
    <row r="6" spans="1:26" s="31" customFormat="1" ht="18.75" customHeight="1" x14ac:dyDescent="0.3">
      <c r="A6" s="13" t="s">
        <v>4</v>
      </c>
      <c r="B6" s="13"/>
      <c r="C6" s="13"/>
      <c r="D6" s="13"/>
      <c r="E6" s="13"/>
      <c r="F6" s="13"/>
      <c r="G6" s="13"/>
      <c r="H6" s="13"/>
      <c r="I6" s="13"/>
      <c r="J6" s="13"/>
      <c r="K6" s="13"/>
      <c r="L6" s="13"/>
      <c r="M6" s="13"/>
      <c r="N6" s="13"/>
      <c r="O6" s="13"/>
      <c r="P6" s="13"/>
      <c r="Q6" s="13"/>
      <c r="R6" s="13"/>
      <c r="S6" s="13"/>
      <c r="T6" s="13"/>
      <c r="U6" s="13"/>
      <c r="V6" s="13"/>
      <c r="W6" s="13"/>
      <c r="X6" s="13"/>
      <c r="Y6" s="13"/>
      <c r="Z6" s="13"/>
    </row>
    <row r="7" spans="1:26" s="31" customFormat="1" ht="15.75" customHeight="1" x14ac:dyDescent="0.2"/>
    <row r="8" spans="1:26" s="31" customFormat="1" ht="15.75" customHeight="1" x14ac:dyDescent="0.25">
      <c r="A8" s="12" t="s">
        <v>5</v>
      </c>
      <c r="B8" s="12"/>
      <c r="C8" s="12"/>
      <c r="D8" s="12"/>
      <c r="E8" s="12"/>
      <c r="F8" s="12"/>
      <c r="G8" s="12"/>
      <c r="H8" s="12"/>
      <c r="I8" s="12"/>
      <c r="J8" s="12"/>
      <c r="K8" s="12"/>
      <c r="L8" s="12"/>
      <c r="M8" s="12"/>
      <c r="N8" s="12"/>
      <c r="O8" s="12"/>
      <c r="P8" s="12"/>
      <c r="Q8" s="12"/>
      <c r="R8" s="12"/>
      <c r="S8" s="12"/>
      <c r="T8" s="12"/>
      <c r="U8" s="12"/>
      <c r="V8" s="12"/>
      <c r="W8" s="12"/>
      <c r="X8" s="12"/>
      <c r="Y8" s="12"/>
      <c r="Z8" s="12"/>
    </row>
    <row r="9" spans="1:26" s="31" customFormat="1" ht="15.75" customHeight="1" x14ac:dyDescent="0.25">
      <c r="A9" s="11" t="s">
        <v>6</v>
      </c>
      <c r="B9" s="11"/>
      <c r="C9" s="11"/>
      <c r="D9" s="11"/>
      <c r="E9" s="11"/>
      <c r="F9" s="11"/>
      <c r="G9" s="11"/>
      <c r="H9" s="11"/>
      <c r="I9" s="11"/>
      <c r="J9" s="11"/>
      <c r="K9" s="11"/>
      <c r="L9" s="11"/>
      <c r="M9" s="11"/>
      <c r="N9" s="11"/>
      <c r="O9" s="11"/>
      <c r="P9" s="11"/>
      <c r="Q9" s="11"/>
      <c r="R9" s="11"/>
      <c r="S9" s="11"/>
      <c r="T9" s="11"/>
      <c r="U9" s="11"/>
      <c r="V9" s="11"/>
      <c r="W9" s="11"/>
      <c r="X9" s="11"/>
      <c r="Y9" s="11"/>
      <c r="Z9" s="11"/>
    </row>
    <row r="10" spans="1:26" s="31" customFormat="1" ht="15.75" customHeight="1" x14ac:dyDescent="0.2"/>
    <row r="11" spans="1:26" s="31" customFormat="1" ht="15.75" customHeight="1" x14ac:dyDescent="0.25">
      <c r="A11" s="12" t="str">
        <f>'1. паспорт местоположение'!A12:C12</f>
        <v>L_0200000105</v>
      </c>
      <c r="B11" s="12"/>
      <c r="C11" s="12"/>
      <c r="D11" s="12"/>
      <c r="E11" s="12"/>
      <c r="F11" s="12"/>
      <c r="G11" s="12"/>
      <c r="H11" s="12"/>
      <c r="I11" s="12"/>
      <c r="J11" s="12"/>
      <c r="K11" s="12"/>
      <c r="L11" s="12"/>
      <c r="M11" s="12"/>
      <c r="N11" s="12"/>
      <c r="O11" s="12"/>
      <c r="P11" s="12"/>
      <c r="Q11" s="12"/>
      <c r="R11" s="12"/>
      <c r="S11" s="12"/>
      <c r="T11" s="12"/>
      <c r="U11" s="12"/>
      <c r="V11" s="12"/>
      <c r="W11" s="12"/>
      <c r="X11" s="12"/>
      <c r="Y11" s="12"/>
      <c r="Z11" s="12"/>
    </row>
    <row r="12" spans="1:26" s="31" customFormat="1" ht="15.75" customHeight="1" x14ac:dyDescent="0.25">
      <c r="A12" s="11" t="s">
        <v>8</v>
      </c>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s="31" customFormat="1" ht="15.75" customHeight="1" x14ac:dyDescent="0.2"/>
    <row r="14" spans="1:26" s="31" customFormat="1" ht="15.75" customHeight="1" x14ac:dyDescent="0.25">
      <c r="A14" s="12" t="str">
        <f>'1. паспорт местоположение'!A15:C15</f>
        <v>«Реконструкция ВЛ-0,4кВ от ТП-0105 ул. Каскадная, ул. Орская г. Ростов-на-Дону»</v>
      </c>
      <c r="B14" s="12"/>
      <c r="C14" s="12"/>
      <c r="D14" s="12"/>
      <c r="E14" s="12"/>
      <c r="F14" s="12"/>
      <c r="G14" s="12"/>
      <c r="H14" s="12"/>
      <c r="I14" s="12"/>
      <c r="J14" s="12"/>
      <c r="K14" s="12"/>
      <c r="L14" s="12"/>
      <c r="M14" s="12"/>
      <c r="N14" s="12"/>
      <c r="O14" s="12"/>
      <c r="P14" s="12"/>
      <c r="Q14" s="12"/>
      <c r="R14" s="12"/>
      <c r="S14" s="12"/>
      <c r="T14" s="12"/>
      <c r="U14" s="12"/>
      <c r="V14" s="12"/>
      <c r="W14" s="12"/>
      <c r="X14" s="12"/>
      <c r="Y14" s="12"/>
      <c r="Z14" s="12"/>
    </row>
    <row r="15" spans="1:26" s="31" customFormat="1" ht="15.75" customHeight="1" x14ac:dyDescent="0.25">
      <c r="A15" s="11" t="s">
        <v>10</v>
      </c>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s="31" customFormat="1" ht="15.75" customHeight="1" x14ac:dyDescent="0.2"/>
    <row r="17" spans="1:26" s="31" customFormat="1" ht="15.75" customHeight="1" x14ac:dyDescent="0.2"/>
    <row r="18" spans="1:26" s="31" customFormat="1" ht="15.75" customHeight="1" x14ac:dyDescent="0.2"/>
    <row r="19" spans="1:26" s="31" customFormat="1" ht="15.75" customHeight="1" x14ac:dyDescent="0.2"/>
    <row r="20" spans="1:26" s="31" customFormat="1" ht="15.75" customHeight="1" x14ac:dyDescent="0.2"/>
    <row r="21" spans="1:26" s="31" customFormat="1" ht="15.75" customHeight="1" x14ac:dyDescent="0.2"/>
    <row r="22" spans="1:26" s="31" customFormat="1" ht="18.75" customHeight="1" x14ac:dyDescent="0.2">
      <c r="A22" s="1" t="s">
        <v>139</v>
      </c>
      <c r="B22" s="1"/>
      <c r="C22" s="1"/>
      <c r="D22" s="1"/>
      <c r="E22" s="1"/>
      <c r="F22" s="1"/>
      <c r="G22" s="1"/>
      <c r="H22" s="1"/>
      <c r="I22" s="1"/>
      <c r="J22" s="1"/>
      <c r="K22" s="1"/>
      <c r="L22" s="1"/>
      <c r="M22" s="1"/>
      <c r="N22" s="1"/>
      <c r="O22" s="1"/>
      <c r="P22" s="1"/>
      <c r="Q22" s="1"/>
      <c r="R22" s="1"/>
      <c r="S22" s="1"/>
      <c r="T22" s="1"/>
      <c r="U22" s="1"/>
      <c r="V22" s="1"/>
      <c r="W22" s="1"/>
      <c r="X22" s="1"/>
      <c r="Y22" s="1"/>
      <c r="Z22" s="1"/>
    </row>
    <row r="23" spans="1:26" s="31" customFormat="1" ht="30" customHeight="1" x14ac:dyDescent="0.2">
      <c r="A23" s="164" t="s">
        <v>140</v>
      </c>
      <c r="B23" s="164"/>
      <c r="C23" s="164"/>
      <c r="D23" s="164"/>
      <c r="E23" s="164"/>
      <c r="F23" s="164"/>
      <c r="G23" s="164"/>
      <c r="H23" s="164"/>
      <c r="I23" s="164"/>
      <c r="J23" s="164"/>
      <c r="K23" s="164"/>
      <c r="L23" s="164"/>
      <c r="M23" s="164" t="s">
        <v>141</v>
      </c>
      <c r="N23" s="164"/>
      <c r="O23" s="164"/>
      <c r="P23" s="164"/>
      <c r="Q23" s="164"/>
      <c r="R23" s="164"/>
      <c r="S23" s="164"/>
      <c r="T23" s="164"/>
      <c r="U23" s="164"/>
      <c r="V23" s="164"/>
      <c r="W23" s="164"/>
      <c r="X23" s="164"/>
      <c r="Y23" s="164"/>
      <c r="Z23" s="164"/>
    </row>
    <row r="24" spans="1:26" s="31" customFormat="1" ht="150" customHeight="1" x14ac:dyDescent="0.2">
      <c r="A24" s="39" t="s">
        <v>142</v>
      </c>
      <c r="B24" s="39" t="s">
        <v>143</v>
      </c>
      <c r="C24" s="39" t="s">
        <v>144</v>
      </c>
      <c r="D24" s="39" t="s">
        <v>145</v>
      </c>
      <c r="E24" s="39" t="s">
        <v>146</v>
      </c>
      <c r="F24" s="39" t="s">
        <v>147</v>
      </c>
      <c r="G24" s="39" t="s">
        <v>148</v>
      </c>
      <c r="H24" s="39" t="s">
        <v>149</v>
      </c>
      <c r="I24" s="39" t="s">
        <v>150</v>
      </c>
      <c r="J24" s="39" t="s">
        <v>151</v>
      </c>
      <c r="K24" s="39" t="s">
        <v>152</v>
      </c>
      <c r="L24" s="39" t="s">
        <v>153</v>
      </c>
      <c r="M24" s="39" t="s">
        <v>154</v>
      </c>
      <c r="N24" s="39" t="s">
        <v>155</v>
      </c>
      <c r="O24" s="39" t="s">
        <v>156</v>
      </c>
      <c r="P24" s="39" t="s">
        <v>157</v>
      </c>
      <c r="Q24" s="39" t="s">
        <v>158</v>
      </c>
      <c r="R24" s="39" t="s">
        <v>149</v>
      </c>
      <c r="S24" s="39" t="s">
        <v>159</v>
      </c>
      <c r="T24" s="39" t="s">
        <v>160</v>
      </c>
      <c r="U24" s="39" t="s">
        <v>161</v>
      </c>
      <c r="V24" s="39" t="s">
        <v>158</v>
      </c>
      <c r="W24" s="39" t="s">
        <v>162</v>
      </c>
      <c r="X24" s="39" t="s">
        <v>163</v>
      </c>
      <c r="Y24" s="39" t="s">
        <v>164</v>
      </c>
      <c r="Z24" s="39" t="s">
        <v>165</v>
      </c>
    </row>
    <row r="25" spans="1:26" s="31" customFormat="1" ht="15" customHeight="1" x14ac:dyDescent="0.2">
      <c r="A25" s="21">
        <v>1</v>
      </c>
      <c r="B25" s="21">
        <v>2</v>
      </c>
      <c r="C25" s="21">
        <v>3</v>
      </c>
      <c r="D25" s="21">
        <v>4</v>
      </c>
      <c r="E25" s="21">
        <v>5</v>
      </c>
      <c r="F25" s="21">
        <v>6</v>
      </c>
      <c r="G25" s="21">
        <v>7</v>
      </c>
      <c r="H25" s="21">
        <v>8</v>
      </c>
      <c r="I25" s="21">
        <v>9</v>
      </c>
      <c r="J25" s="21">
        <v>10</v>
      </c>
      <c r="K25" s="21">
        <v>11</v>
      </c>
      <c r="L25" s="21">
        <v>12</v>
      </c>
      <c r="M25" s="21">
        <v>13</v>
      </c>
      <c r="N25" s="21">
        <v>14</v>
      </c>
      <c r="O25" s="21">
        <v>15</v>
      </c>
      <c r="P25" s="21">
        <v>16</v>
      </c>
      <c r="Q25" s="21">
        <v>17</v>
      </c>
      <c r="R25" s="21">
        <v>18</v>
      </c>
      <c r="S25" s="21">
        <v>19</v>
      </c>
      <c r="T25" s="21">
        <v>20</v>
      </c>
      <c r="U25" s="21">
        <v>21</v>
      </c>
      <c r="V25" s="21">
        <v>22</v>
      </c>
      <c r="W25" s="21">
        <v>23</v>
      </c>
      <c r="X25" s="21">
        <v>24</v>
      </c>
      <c r="Y25" s="21">
        <v>25</v>
      </c>
      <c r="Z25" s="21">
        <v>26</v>
      </c>
    </row>
    <row r="26" spans="1:26" s="31" customFormat="1" ht="15.75" customHeight="1" x14ac:dyDescent="0.2">
      <c r="A26" s="40"/>
      <c r="B26" s="41" t="s">
        <v>35</v>
      </c>
      <c r="C26" s="41" t="s">
        <v>35</v>
      </c>
      <c r="D26" s="41" t="s">
        <v>35</v>
      </c>
      <c r="E26" s="41" t="s">
        <v>35</v>
      </c>
      <c r="F26" s="41" t="s">
        <v>35</v>
      </c>
      <c r="G26" s="41" t="s">
        <v>35</v>
      </c>
      <c r="H26" s="41" t="s">
        <v>35</v>
      </c>
      <c r="I26" s="41" t="s">
        <v>35</v>
      </c>
      <c r="J26" s="41" t="s">
        <v>35</v>
      </c>
      <c r="K26" s="41" t="s">
        <v>35</v>
      </c>
      <c r="L26" s="41" t="s">
        <v>35</v>
      </c>
      <c r="M26" s="41" t="s">
        <v>35</v>
      </c>
      <c r="N26" s="41" t="s">
        <v>35</v>
      </c>
      <c r="O26" s="41" t="s">
        <v>35</v>
      </c>
      <c r="P26" s="41" t="s">
        <v>35</v>
      </c>
      <c r="Q26" s="41" t="s">
        <v>35</v>
      </c>
      <c r="R26" s="41" t="s">
        <v>35</v>
      </c>
      <c r="S26" s="41" t="s">
        <v>35</v>
      </c>
      <c r="T26" s="41" t="s">
        <v>35</v>
      </c>
      <c r="U26" s="41" t="s">
        <v>35</v>
      </c>
      <c r="V26" s="41" t="s">
        <v>35</v>
      </c>
      <c r="W26" s="41" t="s">
        <v>35</v>
      </c>
      <c r="X26" s="41" t="s">
        <v>35</v>
      </c>
      <c r="Y26" s="41" t="s">
        <v>35</v>
      </c>
      <c r="Z26" s="41" t="s">
        <v>35</v>
      </c>
    </row>
  </sheetData>
  <mergeCells count="11">
    <mergeCell ref="A12:Z12"/>
    <mergeCell ref="A14:Z14"/>
    <mergeCell ref="A15:Z15"/>
    <mergeCell ref="A22:Z22"/>
    <mergeCell ref="A23:L23"/>
    <mergeCell ref="M23:Z23"/>
    <mergeCell ref="A4:Z4"/>
    <mergeCell ref="A6:Z6"/>
    <mergeCell ref="A8:Z8"/>
    <mergeCell ref="A9:Z9"/>
    <mergeCell ref="A11:Z11"/>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22"/>
  <sheetViews>
    <sheetView zoomScale="60" zoomScaleNormal="60" workbookViewId="0">
      <selection activeCell="C25" sqref="C25"/>
    </sheetView>
  </sheetViews>
  <sheetFormatPr defaultColWidth="9" defaultRowHeight="15.75" x14ac:dyDescent="0.25"/>
  <cols>
    <col min="1" max="1" width="8" style="16" customWidth="1"/>
    <col min="2" max="2" width="21.7109375" style="16" customWidth="1"/>
    <col min="3" max="3" width="69.28515625" style="16" customWidth="1"/>
    <col min="4" max="4" width="14.140625" style="16" customWidth="1"/>
    <col min="5" max="9" width="11.5703125" style="16" customWidth="1"/>
    <col min="10" max="12" width="17.140625" style="16" customWidth="1"/>
    <col min="13" max="17" width="8.42578125" style="16" customWidth="1"/>
    <col min="18" max="1025" width="8.42578125" style="18" customWidth="1"/>
  </cols>
  <sheetData>
    <row r="1" spans="1:12" s="17" customFormat="1" ht="15.75" customHeight="1" x14ac:dyDescent="0.25">
      <c r="H1" s="8" t="s">
        <v>0</v>
      </c>
      <c r="I1" s="8"/>
      <c r="J1" s="8"/>
      <c r="K1" s="8"/>
      <c r="L1" s="8"/>
    </row>
    <row r="2" spans="1:12" s="17" customFormat="1" ht="15.75" customHeight="1" x14ac:dyDescent="0.25">
      <c r="H2" s="8" t="s">
        <v>1</v>
      </c>
      <c r="I2" s="8"/>
      <c r="J2" s="8"/>
      <c r="K2" s="8"/>
      <c r="L2" s="8"/>
    </row>
    <row r="3" spans="1:12" s="17" customFormat="1" ht="15.75" customHeight="1" x14ac:dyDescent="0.25">
      <c r="H3" s="8" t="s">
        <v>2</v>
      </c>
      <c r="I3" s="8"/>
      <c r="J3" s="8"/>
      <c r="K3" s="8"/>
      <c r="L3" s="8"/>
    </row>
    <row r="4" spans="1:12" s="17" customFormat="1" ht="15.75" customHeight="1" x14ac:dyDescent="0.25"/>
    <row r="5" spans="1:12" s="17" customFormat="1" ht="15.75" customHeight="1" x14ac:dyDescent="0.25">
      <c r="A5" s="14" t="str">
        <f>'1. паспорт местоположение'!A5:C5</f>
        <v>Год раскрытия информации: 2024  год</v>
      </c>
      <c r="B5" s="14"/>
      <c r="C5" s="14"/>
      <c r="D5" s="14"/>
      <c r="E5" s="14"/>
      <c r="F5" s="14"/>
      <c r="G5" s="14"/>
      <c r="H5" s="14"/>
      <c r="I5" s="14"/>
      <c r="J5" s="14"/>
      <c r="K5" s="14"/>
      <c r="L5" s="14"/>
    </row>
    <row r="6" spans="1:12" s="17" customFormat="1" ht="15.75" customHeight="1" x14ac:dyDescent="0.25"/>
    <row r="7" spans="1:12" s="17" customFormat="1" ht="18.75" customHeight="1" x14ac:dyDescent="0.3">
      <c r="A7" s="13" t="s">
        <v>4</v>
      </c>
      <c r="B7" s="13"/>
      <c r="C7" s="13"/>
      <c r="D7" s="13"/>
      <c r="E7" s="13"/>
      <c r="F7" s="13"/>
      <c r="G7" s="13"/>
      <c r="H7" s="13"/>
      <c r="I7" s="13"/>
      <c r="J7" s="13"/>
      <c r="K7" s="13"/>
      <c r="L7" s="13"/>
    </row>
    <row r="8" spans="1:12" s="17" customFormat="1" ht="15.75" customHeight="1" x14ac:dyDescent="0.25"/>
    <row r="9" spans="1:12" s="17" customFormat="1" ht="15.75" customHeight="1" x14ac:dyDescent="0.25">
      <c r="A9" s="12" t="s">
        <v>5</v>
      </c>
      <c r="B9" s="12"/>
      <c r="C9" s="12"/>
      <c r="D9" s="12"/>
      <c r="E9" s="12"/>
      <c r="F9" s="12"/>
      <c r="G9" s="12"/>
      <c r="H9" s="12"/>
      <c r="I9" s="12"/>
      <c r="J9" s="12"/>
      <c r="K9" s="12"/>
      <c r="L9" s="12"/>
    </row>
    <row r="10" spans="1:12" s="17" customFormat="1" ht="15.75" customHeight="1" x14ac:dyDescent="0.25">
      <c r="A10" s="11" t="s">
        <v>6</v>
      </c>
      <c r="B10" s="11"/>
      <c r="C10" s="11"/>
      <c r="D10" s="11"/>
      <c r="E10" s="11"/>
      <c r="F10" s="11"/>
      <c r="G10" s="11"/>
      <c r="H10" s="11"/>
      <c r="I10" s="11"/>
      <c r="J10" s="11"/>
      <c r="K10" s="11"/>
      <c r="L10" s="11"/>
    </row>
    <row r="11" spans="1:12" s="17" customFormat="1" ht="15.75" customHeight="1" x14ac:dyDescent="0.25"/>
    <row r="12" spans="1:12" s="17" customFormat="1" ht="15.75" customHeight="1" x14ac:dyDescent="0.25">
      <c r="A12" s="12" t="str">
        <f>'1. паспорт местоположение'!A12:C12</f>
        <v>L_0200000105</v>
      </c>
      <c r="B12" s="12"/>
      <c r="C12" s="12"/>
      <c r="D12" s="12"/>
      <c r="E12" s="12"/>
      <c r="F12" s="12"/>
      <c r="G12" s="12"/>
      <c r="H12" s="12"/>
      <c r="I12" s="12"/>
      <c r="J12" s="12"/>
      <c r="K12" s="12"/>
      <c r="L12" s="12"/>
    </row>
    <row r="13" spans="1:12" s="17" customFormat="1" ht="15.75" customHeight="1" x14ac:dyDescent="0.25">
      <c r="A13" s="11" t="s">
        <v>8</v>
      </c>
      <c r="B13" s="11"/>
      <c r="C13" s="11"/>
      <c r="D13" s="11"/>
      <c r="E13" s="11"/>
      <c r="F13" s="11"/>
      <c r="G13" s="11"/>
      <c r="H13" s="11"/>
      <c r="I13" s="11"/>
      <c r="J13" s="11"/>
      <c r="K13" s="11"/>
      <c r="L13" s="11"/>
    </row>
    <row r="14" spans="1:12" s="17" customFormat="1" ht="15.75" customHeight="1" x14ac:dyDescent="0.25"/>
    <row r="15" spans="1:12" s="17" customFormat="1" ht="36.75" customHeight="1" x14ac:dyDescent="0.25">
      <c r="A15" s="12" t="str">
        <f>'1. паспорт местоположение'!A15:C15</f>
        <v>«Реконструкция ВЛ-0,4кВ от ТП-0105 ул. Каскадная, ул. Орская г. Ростов-на-Дону»</v>
      </c>
      <c r="B15" s="12"/>
      <c r="C15" s="12"/>
      <c r="D15" s="12"/>
      <c r="E15" s="12"/>
      <c r="F15" s="12"/>
      <c r="G15" s="12"/>
      <c r="H15" s="12"/>
      <c r="I15" s="12"/>
      <c r="J15" s="12"/>
      <c r="K15" s="12"/>
      <c r="L15" s="12"/>
    </row>
    <row r="16" spans="1:12" s="17" customFormat="1" ht="15.75" customHeight="1" x14ac:dyDescent="0.25">
      <c r="A16" s="11" t="s">
        <v>10</v>
      </c>
      <c r="B16" s="11"/>
      <c r="C16" s="11"/>
      <c r="D16" s="11"/>
      <c r="E16" s="11"/>
      <c r="F16" s="11"/>
      <c r="G16" s="11"/>
      <c r="H16" s="11"/>
      <c r="I16" s="11"/>
      <c r="J16" s="11"/>
      <c r="K16" s="11"/>
      <c r="L16" s="11"/>
    </row>
    <row r="17" spans="1:12" s="17" customFormat="1" ht="15.75" customHeight="1" x14ac:dyDescent="0.25"/>
    <row r="18" spans="1:12" s="17" customFormat="1" ht="59.25" customHeight="1" x14ac:dyDescent="0.25">
      <c r="A18" s="165" t="s">
        <v>166</v>
      </c>
      <c r="B18" s="165"/>
      <c r="C18" s="165"/>
      <c r="D18" s="165"/>
      <c r="E18" s="165"/>
      <c r="F18" s="165"/>
      <c r="G18" s="165"/>
      <c r="H18" s="165"/>
      <c r="I18" s="165"/>
      <c r="J18" s="165"/>
      <c r="K18" s="165"/>
      <c r="L18" s="165"/>
    </row>
    <row r="19" spans="1:12" s="17" customFormat="1" ht="52.5" customHeight="1" x14ac:dyDescent="0.25">
      <c r="A19" s="5" t="s">
        <v>12</v>
      </c>
      <c r="B19" s="5" t="s">
        <v>167</v>
      </c>
      <c r="C19" s="5" t="s">
        <v>168</v>
      </c>
      <c r="D19" s="5" t="s">
        <v>169</v>
      </c>
      <c r="E19" s="5" t="s">
        <v>170</v>
      </c>
      <c r="F19" s="5"/>
      <c r="G19" s="5"/>
      <c r="H19" s="5"/>
      <c r="I19" s="5"/>
      <c r="J19" s="5" t="s">
        <v>171</v>
      </c>
      <c r="K19" s="5"/>
      <c r="L19" s="5"/>
    </row>
    <row r="20" spans="1:12" s="17" customFormat="1" ht="79.5" customHeight="1" x14ac:dyDescent="0.25">
      <c r="A20" s="5"/>
      <c r="B20" s="5"/>
      <c r="C20" s="5"/>
      <c r="D20" s="5"/>
      <c r="E20" s="26" t="s">
        <v>172</v>
      </c>
      <c r="F20" s="26" t="s">
        <v>173</v>
      </c>
      <c r="G20" s="26" t="s">
        <v>174</v>
      </c>
      <c r="H20" s="26" t="s">
        <v>175</v>
      </c>
      <c r="I20" s="26" t="s">
        <v>176</v>
      </c>
      <c r="J20" s="42">
        <v>2024</v>
      </c>
      <c r="K20" s="42">
        <v>2025</v>
      </c>
      <c r="L20" s="42">
        <v>2026</v>
      </c>
    </row>
    <row r="21" spans="1:12" s="22" customFormat="1" ht="15.75" customHeight="1" x14ac:dyDescent="0.2">
      <c r="A21" s="21">
        <v>1</v>
      </c>
      <c r="B21" s="43">
        <v>2</v>
      </c>
      <c r="C21" s="21">
        <v>3</v>
      </c>
      <c r="D21" s="43">
        <v>4</v>
      </c>
      <c r="E21" s="21">
        <v>5</v>
      </c>
      <c r="F21" s="43">
        <v>6</v>
      </c>
      <c r="G21" s="21">
        <v>7</v>
      </c>
      <c r="H21" s="43">
        <v>8</v>
      </c>
      <c r="I21" s="21">
        <v>9</v>
      </c>
      <c r="J21" s="43">
        <v>10</v>
      </c>
      <c r="K21" s="21">
        <v>11</v>
      </c>
      <c r="L21" s="21">
        <v>12</v>
      </c>
    </row>
    <row r="22" spans="1:12" ht="15.75" customHeight="1" x14ac:dyDescent="0.25">
      <c r="A22" s="23">
        <v>1</v>
      </c>
      <c r="B22" s="44" t="s">
        <v>35</v>
      </c>
      <c r="C22" s="20" t="s">
        <v>35</v>
      </c>
      <c r="D22" s="20" t="s">
        <v>35</v>
      </c>
      <c r="E22" s="20" t="s">
        <v>35</v>
      </c>
      <c r="F22" s="20" t="s">
        <v>35</v>
      </c>
      <c r="G22" s="20" t="s">
        <v>35</v>
      </c>
      <c r="H22" s="20" t="s">
        <v>35</v>
      </c>
      <c r="I22" s="20" t="s">
        <v>35</v>
      </c>
      <c r="J22" s="20" t="s">
        <v>35</v>
      </c>
      <c r="K22" s="20" t="s">
        <v>35</v>
      </c>
      <c r="L22" s="20" t="s">
        <v>35</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K92"/>
  <sheetViews>
    <sheetView topLeftCell="A2" zoomScale="70" zoomScaleNormal="70" workbookViewId="0">
      <selection activeCell="J46" sqref="J45:J46"/>
    </sheetView>
  </sheetViews>
  <sheetFormatPr defaultColWidth="9" defaultRowHeight="15.75" x14ac:dyDescent="0.25"/>
  <cols>
    <col min="1" max="1" width="43.42578125" style="16" customWidth="1"/>
    <col min="2" max="2" width="19.85546875" style="16" customWidth="1"/>
    <col min="3" max="3" width="12.5703125" style="16" customWidth="1"/>
    <col min="4" max="4" width="33" style="16" customWidth="1"/>
    <col min="5" max="6" width="11.85546875" style="16" customWidth="1"/>
    <col min="7" max="7" width="11.5703125" style="16" customWidth="1"/>
    <col min="8" max="8" width="14.5703125" style="16" customWidth="1"/>
    <col min="9" max="9" width="12" style="16" customWidth="1"/>
    <col min="10" max="10" width="11.42578125" style="16" customWidth="1"/>
    <col min="11" max="11" width="10.85546875" style="16" customWidth="1"/>
    <col min="12" max="12" width="11.5703125" style="16" customWidth="1"/>
    <col min="13" max="13" width="12.140625" style="16" customWidth="1"/>
    <col min="14" max="14" width="11.42578125" style="16" customWidth="1"/>
    <col min="15" max="15" width="11.140625" style="16" customWidth="1"/>
    <col min="16" max="16" width="11" style="16" customWidth="1"/>
    <col min="17" max="17" width="11.28515625" style="16" customWidth="1"/>
    <col min="18" max="19" width="11.140625" style="16" customWidth="1"/>
    <col min="20" max="20" width="12.7109375" style="16" customWidth="1"/>
    <col min="21" max="21" width="11.5703125" style="16" customWidth="1"/>
    <col min="22" max="22" width="11" style="16" customWidth="1"/>
    <col min="23" max="40" width="8.42578125" style="16" customWidth="1"/>
    <col min="41" max="1025" width="8.42578125" style="18" customWidth="1"/>
  </cols>
  <sheetData>
    <row r="1" spans="1:22" s="46" customFormat="1" ht="16.5" customHeight="1" x14ac:dyDescent="0.25">
      <c r="A1" s="45"/>
      <c r="B1" s="166" t="s">
        <v>0</v>
      </c>
      <c r="C1" s="166"/>
      <c r="D1" s="166"/>
      <c r="E1" s="45"/>
      <c r="F1" s="45"/>
      <c r="G1" s="45"/>
      <c r="H1" s="45"/>
      <c r="I1" s="45"/>
      <c r="J1" s="45"/>
      <c r="K1" s="45"/>
      <c r="L1" s="45"/>
      <c r="M1" s="45"/>
      <c r="N1" s="45"/>
      <c r="O1" s="45"/>
      <c r="P1" s="45"/>
      <c r="Q1" s="45"/>
      <c r="R1" s="45"/>
      <c r="S1" s="45"/>
      <c r="T1" s="45"/>
      <c r="U1" s="45"/>
      <c r="V1" s="45"/>
    </row>
    <row r="2" spans="1:22" s="46" customFormat="1" ht="16.5" customHeight="1" x14ac:dyDescent="0.25">
      <c r="A2" s="45"/>
      <c r="B2" s="166" t="s">
        <v>1</v>
      </c>
      <c r="C2" s="166"/>
      <c r="D2" s="166"/>
      <c r="E2" s="45"/>
      <c r="F2" s="45"/>
      <c r="G2" s="45"/>
      <c r="H2" s="45"/>
      <c r="I2" s="45"/>
      <c r="J2" s="45"/>
      <c r="K2" s="45"/>
      <c r="L2" s="45"/>
      <c r="M2" s="45"/>
      <c r="N2" s="45"/>
      <c r="O2" s="45"/>
      <c r="P2" s="45"/>
      <c r="Q2" s="45"/>
      <c r="R2" s="45"/>
      <c r="S2" s="45"/>
      <c r="T2" s="45"/>
      <c r="U2" s="45"/>
      <c r="V2" s="45"/>
    </row>
    <row r="3" spans="1:22" s="46" customFormat="1" ht="16.5" customHeight="1" x14ac:dyDescent="0.25">
      <c r="A3" s="45"/>
      <c r="B3" s="166" t="s">
        <v>2</v>
      </c>
      <c r="C3" s="166"/>
      <c r="D3" s="166"/>
      <c r="E3" s="45"/>
      <c r="F3" s="45"/>
      <c r="G3" s="45"/>
      <c r="H3" s="45"/>
      <c r="I3" s="45"/>
      <c r="J3" s="45"/>
      <c r="K3" s="45"/>
      <c r="L3" s="45"/>
      <c r="M3" s="45"/>
      <c r="N3" s="45"/>
      <c r="O3" s="45"/>
      <c r="P3" s="45"/>
      <c r="Q3" s="45"/>
      <c r="R3" s="45"/>
      <c r="S3" s="45"/>
      <c r="T3" s="45"/>
      <c r="U3" s="45"/>
      <c r="V3" s="45"/>
    </row>
    <row r="4" spans="1:22" s="17" customFormat="1" ht="15.75" customHeight="1" x14ac:dyDescent="0.25">
      <c r="A4" s="45"/>
      <c r="B4" s="45"/>
      <c r="C4" s="45"/>
      <c r="D4" s="47"/>
      <c r="E4" s="45"/>
      <c r="F4" s="45"/>
      <c r="G4" s="45"/>
      <c r="H4" s="45"/>
      <c r="I4" s="45"/>
      <c r="J4" s="45"/>
      <c r="K4" s="45"/>
      <c r="L4" s="45"/>
      <c r="M4" s="45"/>
      <c r="N4" s="45"/>
      <c r="O4" s="45"/>
      <c r="P4" s="45"/>
      <c r="Q4" s="45"/>
      <c r="R4" s="45"/>
      <c r="S4" s="45"/>
      <c r="T4" s="45"/>
      <c r="U4" s="45"/>
      <c r="V4" s="45"/>
    </row>
    <row r="5" spans="1:22" s="17" customFormat="1" ht="16.5" customHeight="1" x14ac:dyDescent="0.25">
      <c r="A5" s="167" t="str">
        <f>'1. паспорт местоположение'!A5:C5</f>
        <v>Год раскрытия информации: 2024  год</v>
      </c>
      <c r="B5" s="167"/>
      <c r="C5" s="167"/>
      <c r="D5" s="167"/>
      <c r="E5" s="45"/>
      <c r="F5" s="45"/>
      <c r="G5" s="45"/>
      <c r="H5" s="45"/>
      <c r="I5" s="45"/>
      <c r="J5" s="45"/>
      <c r="K5" s="45"/>
      <c r="L5" s="45"/>
      <c r="M5" s="45"/>
      <c r="N5" s="45"/>
      <c r="O5" s="45"/>
      <c r="P5" s="45"/>
      <c r="Q5" s="45"/>
      <c r="R5" s="45"/>
      <c r="S5" s="45"/>
      <c r="T5" s="45"/>
      <c r="U5" s="45"/>
      <c r="V5" s="45"/>
    </row>
    <row r="6" spans="1:22" s="17" customFormat="1" ht="18.75" customHeight="1" x14ac:dyDescent="0.25">
      <c r="A6" s="45"/>
      <c r="B6" s="45"/>
      <c r="C6" s="45"/>
      <c r="D6" s="47"/>
      <c r="E6" s="45"/>
      <c r="F6" s="45"/>
      <c r="G6" s="45"/>
      <c r="H6" s="45"/>
      <c r="I6" s="45"/>
      <c r="J6" s="45"/>
      <c r="K6" s="45"/>
      <c r="L6" s="45"/>
      <c r="M6" s="45"/>
      <c r="N6" s="45"/>
      <c r="O6" s="45"/>
      <c r="P6" s="45"/>
      <c r="Q6" s="45"/>
      <c r="R6" s="45"/>
      <c r="S6" s="45"/>
      <c r="T6" s="45"/>
      <c r="U6" s="45"/>
      <c r="V6" s="45"/>
    </row>
    <row r="7" spans="1:22" s="17" customFormat="1" ht="18.75" customHeight="1" x14ac:dyDescent="0.3">
      <c r="A7" s="168" t="s">
        <v>4</v>
      </c>
      <c r="B7" s="168"/>
      <c r="C7" s="168"/>
      <c r="D7" s="168"/>
      <c r="E7" s="45"/>
      <c r="F7" s="45"/>
      <c r="G7" s="45"/>
      <c r="H7" s="45"/>
      <c r="I7" s="45"/>
      <c r="J7" s="45"/>
      <c r="K7" s="45"/>
      <c r="L7" s="45"/>
      <c r="M7" s="45"/>
      <c r="N7" s="45"/>
      <c r="O7" s="45"/>
      <c r="P7" s="45"/>
      <c r="Q7" s="45"/>
      <c r="R7" s="45"/>
      <c r="S7" s="45"/>
      <c r="T7" s="45"/>
      <c r="U7" s="45"/>
      <c r="V7" s="45"/>
    </row>
    <row r="8" spans="1:22" s="17" customFormat="1" ht="15.75" customHeight="1" x14ac:dyDescent="0.25">
      <c r="A8" s="45"/>
      <c r="B8" s="45"/>
      <c r="C8" s="45"/>
      <c r="D8" s="47"/>
      <c r="E8" s="45"/>
      <c r="F8" s="45"/>
      <c r="G8" s="45"/>
      <c r="H8" s="45"/>
      <c r="I8" s="45"/>
      <c r="J8" s="45"/>
      <c r="K8" s="45"/>
      <c r="L8" s="45"/>
      <c r="M8" s="45"/>
      <c r="N8" s="45"/>
      <c r="O8" s="45"/>
      <c r="P8" s="45"/>
      <c r="Q8" s="45"/>
      <c r="R8" s="45"/>
      <c r="S8" s="45"/>
      <c r="T8" s="45"/>
      <c r="U8" s="45"/>
      <c r="V8" s="45"/>
    </row>
    <row r="9" spans="1:22" s="17" customFormat="1" ht="15.75" customHeight="1" x14ac:dyDescent="0.25">
      <c r="A9" s="169" t="s">
        <v>177</v>
      </c>
      <c r="B9" s="169"/>
      <c r="C9" s="169"/>
      <c r="D9" s="169"/>
      <c r="E9" s="45"/>
      <c r="F9" s="45"/>
      <c r="G9" s="45"/>
      <c r="H9" s="45"/>
      <c r="I9" s="45"/>
      <c r="J9" s="45"/>
      <c r="K9" s="45"/>
      <c r="L9" s="45"/>
      <c r="M9" s="45"/>
      <c r="N9" s="45"/>
      <c r="O9" s="45"/>
      <c r="P9" s="45"/>
      <c r="Q9" s="45"/>
      <c r="R9" s="45"/>
      <c r="S9" s="45"/>
      <c r="T9" s="45"/>
      <c r="U9" s="45"/>
      <c r="V9" s="45"/>
    </row>
    <row r="10" spans="1:22" s="17" customFormat="1" ht="16.5" customHeight="1" x14ac:dyDescent="0.25">
      <c r="A10" s="170" t="s">
        <v>6</v>
      </c>
      <c r="B10" s="170"/>
      <c r="C10" s="170"/>
      <c r="D10" s="170"/>
      <c r="E10" s="45"/>
      <c r="F10" s="45"/>
      <c r="G10" s="45"/>
      <c r="H10" s="45"/>
      <c r="I10" s="45"/>
      <c r="J10" s="45"/>
      <c r="K10" s="45"/>
      <c r="L10" s="45"/>
      <c r="M10" s="45"/>
      <c r="N10" s="45"/>
      <c r="O10" s="45"/>
      <c r="P10" s="45"/>
      <c r="Q10" s="45"/>
      <c r="R10" s="45"/>
      <c r="S10" s="45"/>
      <c r="T10" s="45"/>
      <c r="U10" s="45"/>
      <c r="V10" s="45"/>
    </row>
    <row r="11" spans="1:22" s="17" customFormat="1" ht="15.75" customHeight="1" x14ac:dyDescent="0.25">
      <c r="A11" s="45"/>
      <c r="B11" s="45"/>
      <c r="C11" s="45"/>
      <c r="D11" s="47"/>
      <c r="E11" s="45"/>
      <c r="F11" s="45"/>
      <c r="G11" s="45"/>
      <c r="H11" s="45"/>
      <c r="I11" s="45"/>
      <c r="J11" s="45"/>
      <c r="K11" s="45"/>
      <c r="L11" s="45"/>
      <c r="M11" s="45"/>
      <c r="N11" s="45"/>
      <c r="O11" s="45"/>
      <c r="P11" s="45"/>
      <c r="Q11" s="45"/>
      <c r="R11" s="45"/>
      <c r="S11" s="45"/>
      <c r="T11" s="45"/>
      <c r="U11" s="45"/>
      <c r="V11" s="45"/>
    </row>
    <row r="12" spans="1:22" s="17" customFormat="1" ht="15.75" customHeight="1" x14ac:dyDescent="0.25">
      <c r="A12" s="169" t="str">
        <f>'1. паспорт местоположение'!A12:C12</f>
        <v>L_0200000105</v>
      </c>
      <c r="B12" s="169"/>
      <c r="C12" s="169"/>
      <c r="D12" s="169"/>
      <c r="E12" s="45"/>
      <c r="F12" s="45"/>
      <c r="G12" s="45"/>
      <c r="H12" s="45"/>
      <c r="I12" s="45"/>
      <c r="J12" s="45"/>
      <c r="K12" s="45"/>
      <c r="L12" s="45"/>
      <c r="M12" s="45"/>
      <c r="N12" s="45"/>
      <c r="O12" s="45"/>
      <c r="P12" s="45"/>
      <c r="Q12" s="45"/>
      <c r="R12" s="45"/>
      <c r="S12" s="45"/>
      <c r="T12" s="45"/>
      <c r="U12" s="45"/>
      <c r="V12" s="45"/>
    </row>
    <row r="13" spans="1:22" s="17" customFormat="1" ht="16.5" customHeight="1" x14ac:dyDescent="0.25">
      <c r="A13" s="170" t="s">
        <v>8</v>
      </c>
      <c r="B13" s="170"/>
      <c r="C13" s="170"/>
      <c r="D13" s="170"/>
      <c r="E13" s="45"/>
      <c r="F13" s="45"/>
      <c r="G13" s="45"/>
      <c r="H13" s="45"/>
      <c r="I13" s="45"/>
      <c r="J13" s="45"/>
      <c r="K13" s="45"/>
      <c r="L13" s="45"/>
      <c r="M13" s="45"/>
      <c r="N13" s="45"/>
      <c r="O13" s="45"/>
      <c r="P13" s="45"/>
      <c r="Q13" s="45"/>
      <c r="R13" s="45"/>
      <c r="S13" s="45"/>
      <c r="T13" s="45"/>
      <c r="U13" s="45"/>
      <c r="V13" s="45"/>
    </row>
    <row r="14" spans="1:22" s="17" customFormat="1" ht="18" customHeight="1" x14ac:dyDescent="0.25">
      <c r="A14" s="45"/>
      <c r="B14" s="45"/>
      <c r="C14" s="45"/>
      <c r="D14" s="47"/>
      <c r="E14" s="45"/>
      <c r="F14" s="45"/>
      <c r="G14" s="45"/>
      <c r="H14" s="45"/>
      <c r="I14" s="45"/>
      <c r="J14" s="45"/>
      <c r="K14" s="45"/>
      <c r="L14" s="45"/>
      <c r="M14" s="45"/>
      <c r="N14" s="45"/>
      <c r="O14" s="45"/>
      <c r="P14" s="45"/>
      <c r="Q14" s="45"/>
      <c r="R14" s="45"/>
      <c r="S14" s="45"/>
      <c r="T14" s="45"/>
      <c r="U14" s="45"/>
      <c r="V14" s="45"/>
    </row>
    <row r="15" spans="1:22" s="17" customFormat="1" ht="27.75" customHeight="1" x14ac:dyDescent="0.25">
      <c r="A15" s="169" t="str">
        <f>'1. паспорт местоположение'!A15:C15</f>
        <v>«Реконструкция ВЛ-0,4кВ от ТП-0105 ул. Каскадная, ул. Орская г. Ростов-на-Дону»</v>
      </c>
      <c r="B15" s="169"/>
      <c r="C15" s="169"/>
      <c r="D15" s="169"/>
      <c r="E15" s="45"/>
      <c r="F15" s="45"/>
      <c r="G15" s="45"/>
      <c r="H15" s="45"/>
      <c r="I15" s="45"/>
      <c r="J15" s="45"/>
      <c r="K15" s="45"/>
      <c r="L15" s="45"/>
      <c r="M15" s="45"/>
      <c r="N15" s="45"/>
      <c r="O15" s="45"/>
      <c r="P15" s="45"/>
      <c r="Q15" s="45"/>
      <c r="R15" s="45"/>
      <c r="S15" s="45"/>
      <c r="T15" s="45"/>
      <c r="U15" s="45"/>
      <c r="V15" s="45"/>
    </row>
    <row r="16" spans="1:22" s="46" customFormat="1" ht="15.75" customHeight="1" x14ac:dyDescent="0.25">
      <c r="A16" s="170" t="s">
        <v>10</v>
      </c>
      <c r="B16" s="170"/>
      <c r="C16" s="170"/>
      <c r="D16" s="170"/>
      <c r="E16" s="45"/>
      <c r="F16" s="45"/>
      <c r="G16" s="45"/>
      <c r="H16" s="45"/>
      <c r="I16" s="45"/>
      <c r="J16" s="45"/>
      <c r="K16" s="45"/>
      <c r="L16" s="45"/>
      <c r="M16" s="45"/>
      <c r="N16" s="45"/>
      <c r="O16" s="45"/>
      <c r="P16" s="45"/>
      <c r="Q16" s="45"/>
      <c r="R16" s="45"/>
      <c r="S16" s="45"/>
      <c r="T16" s="45"/>
      <c r="U16" s="45"/>
      <c r="V16" s="45"/>
    </row>
    <row r="17" spans="1:22" s="48" customFormat="1" ht="20.25" customHeight="1" x14ac:dyDescent="0.25">
      <c r="A17" s="47"/>
      <c r="B17" s="47"/>
      <c r="C17" s="47"/>
      <c r="D17" s="47"/>
      <c r="E17" s="45"/>
      <c r="F17" s="45"/>
      <c r="G17" s="45"/>
      <c r="H17" s="45"/>
      <c r="I17" s="45"/>
      <c r="J17" s="45"/>
      <c r="K17" s="45"/>
      <c r="L17" s="45"/>
      <c r="M17" s="45"/>
      <c r="N17" s="45"/>
      <c r="O17" s="45"/>
      <c r="P17" s="45"/>
      <c r="Q17" s="45"/>
      <c r="R17" s="45"/>
      <c r="S17" s="45"/>
      <c r="T17" s="45"/>
      <c r="U17" s="45"/>
      <c r="V17" s="45"/>
    </row>
    <row r="18" spans="1:22" s="48" customFormat="1" ht="20.25" x14ac:dyDescent="0.25">
      <c r="A18" s="171" t="s">
        <v>178</v>
      </c>
      <c r="B18" s="171"/>
      <c r="C18" s="171"/>
      <c r="D18" s="171"/>
      <c r="E18" s="171"/>
      <c r="F18" s="171"/>
      <c r="G18" s="171"/>
      <c r="H18" s="49"/>
      <c r="I18" s="49"/>
      <c r="J18" s="49"/>
      <c r="K18" s="49"/>
      <c r="L18" s="49"/>
      <c r="M18" s="49"/>
      <c r="N18" s="49"/>
      <c r="O18" s="49"/>
      <c r="P18" s="49"/>
      <c r="Q18" s="49"/>
      <c r="R18" s="49"/>
      <c r="S18" s="49"/>
      <c r="T18" s="49"/>
      <c r="U18" s="49"/>
      <c r="V18" s="49"/>
    </row>
    <row r="19" spans="1:22" s="48" customFormat="1" x14ac:dyDescent="0.2">
      <c r="A19" s="50" t="s">
        <v>179</v>
      </c>
      <c r="B19" s="50" t="s">
        <v>180</v>
      </c>
      <c r="C19" s="51"/>
      <c r="D19" s="52"/>
      <c r="E19" s="53"/>
      <c r="F19" s="53"/>
      <c r="G19" s="53"/>
      <c r="H19" s="53"/>
      <c r="I19" s="51"/>
      <c r="J19" s="51"/>
      <c r="K19" s="51"/>
      <c r="L19" s="51"/>
      <c r="M19" s="51"/>
      <c r="N19" s="51"/>
      <c r="O19" s="51"/>
      <c r="P19" s="51"/>
      <c r="Q19" s="51"/>
      <c r="R19" s="51"/>
      <c r="S19" s="51"/>
      <c r="T19" s="51"/>
      <c r="U19" s="51"/>
      <c r="V19" s="51"/>
    </row>
    <row r="20" spans="1:22" s="48" customFormat="1" x14ac:dyDescent="0.2">
      <c r="A20" s="54" t="s">
        <v>181</v>
      </c>
      <c r="B20" s="55">
        <v>3403150.3</v>
      </c>
      <c r="C20" s="51"/>
      <c r="D20" s="51"/>
      <c r="E20" s="51"/>
      <c r="F20" s="51"/>
      <c r="G20" s="51"/>
      <c r="H20" s="51"/>
      <c r="I20" s="51"/>
      <c r="J20" s="51"/>
      <c r="K20" s="51"/>
      <c r="L20" s="51"/>
      <c r="M20" s="51"/>
      <c r="N20" s="51"/>
      <c r="O20" s="51"/>
      <c r="P20" s="51"/>
      <c r="Q20" s="51"/>
      <c r="R20" s="51"/>
      <c r="S20" s="51"/>
      <c r="T20" s="51"/>
      <c r="U20" s="51"/>
      <c r="V20" s="51"/>
    </row>
    <row r="21" spans="1:22" s="48" customFormat="1" x14ac:dyDescent="0.2">
      <c r="A21" s="56" t="s">
        <v>182</v>
      </c>
      <c r="B21" s="57">
        <v>0</v>
      </c>
      <c r="C21" s="51"/>
      <c r="D21" s="51"/>
      <c r="E21" s="51"/>
      <c r="F21" s="51"/>
      <c r="G21" s="51"/>
      <c r="H21" s="51"/>
      <c r="I21" s="51"/>
      <c r="J21" s="51"/>
      <c r="K21" s="51"/>
      <c r="L21" s="51"/>
      <c r="M21" s="51"/>
      <c r="N21" s="51"/>
      <c r="O21" s="51"/>
      <c r="P21" s="51"/>
      <c r="Q21" s="51"/>
      <c r="R21" s="51"/>
      <c r="S21" s="51"/>
      <c r="T21" s="51"/>
      <c r="U21" s="51"/>
      <c r="V21" s="51"/>
    </row>
    <row r="22" spans="1:22" s="48" customFormat="1" ht="15.75" customHeight="1" x14ac:dyDescent="0.2">
      <c r="A22" s="56" t="s">
        <v>183</v>
      </c>
      <c r="B22" s="57">
        <v>15</v>
      </c>
      <c r="C22" s="51"/>
      <c r="D22" s="172" t="s">
        <v>184</v>
      </c>
      <c r="E22" s="172"/>
      <c r="F22" s="172"/>
      <c r="G22" s="51"/>
      <c r="H22" s="58"/>
      <c r="I22" s="51"/>
      <c r="J22" s="51"/>
      <c r="K22" s="51"/>
      <c r="L22" s="51"/>
      <c r="M22" s="51"/>
      <c r="N22" s="51"/>
      <c r="O22" s="51"/>
      <c r="P22" s="51"/>
      <c r="Q22" s="51"/>
      <c r="R22" s="51"/>
      <c r="S22" s="51"/>
      <c r="T22" s="51"/>
      <c r="U22" s="51"/>
      <c r="V22" s="51"/>
    </row>
    <row r="23" spans="1:22" s="48" customFormat="1" ht="16.5" customHeight="1" x14ac:dyDescent="0.2">
      <c r="A23" s="59" t="s">
        <v>185</v>
      </c>
      <c r="B23" s="60">
        <v>1</v>
      </c>
      <c r="C23" s="51"/>
      <c r="D23" s="173" t="s">
        <v>186</v>
      </c>
      <c r="E23" s="173"/>
      <c r="F23" s="173"/>
      <c r="G23" s="61">
        <f>SUM(B87:V87)</f>
        <v>4.9820587252093294</v>
      </c>
      <c r="H23" s="58"/>
      <c r="I23" s="51"/>
      <c r="J23" s="51"/>
      <c r="K23" s="62"/>
      <c r="L23" s="62"/>
      <c r="M23" s="62"/>
      <c r="N23" s="62"/>
      <c r="O23" s="62"/>
      <c r="P23" s="62"/>
      <c r="Q23" s="62"/>
      <c r="R23" s="62"/>
      <c r="S23" s="62"/>
      <c r="T23" s="62"/>
      <c r="U23" s="62"/>
      <c r="V23" s="62"/>
    </row>
    <row r="24" spans="1:22" s="48" customFormat="1" ht="15.75" customHeight="1" x14ac:dyDescent="0.2">
      <c r="A24" s="54" t="s">
        <v>187</v>
      </c>
      <c r="B24" s="55">
        <v>7586479.4299999997</v>
      </c>
      <c r="C24" s="51"/>
      <c r="D24" s="173" t="s">
        <v>188</v>
      </c>
      <c r="E24" s="173"/>
      <c r="F24" s="173"/>
      <c r="G24" s="61">
        <f>SUM(B88:V88)</f>
        <v>16.782763212886941</v>
      </c>
      <c r="H24" s="58"/>
      <c r="I24" s="51"/>
      <c r="J24" s="51"/>
      <c r="K24" s="62"/>
      <c r="L24" s="62"/>
      <c r="M24" s="62"/>
      <c r="N24" s="62"/>
      <c r="O24" s="62"/>
      <c r="P24" s="62"/>
      <c r="Q24" s="62"/>
      <c r="R24" s="62"/>
      <c r="S24" s="62"/>
      <c r="T24" s="62"/>
      <c r="U24" s="62"/>
      <c r="V24" s="62"/>
    </row>
    <row r="25" spans="1:22" s="48" customFormat="1" ht="15.75" customHeight="1" x14ac:dyDescent="0.2">
      <c r="A25" s="56" t="s">
        <v>189</v>
      </c>
      <c r="B25" s="57">
        <v>6</v>
      </c>
      <c r="C25" s="51"/>
      <c r="D25" s="174" t="s">
        <v>190</v>
      </c>
      <c r="E25" s="174"/>
      <c r="F25" s="174"/>
      <c r="G25" s="175">
        <f>V85</f>
        <v>291628.169521601</v>
      </c>
      <c r="H25" s="58"/>
      <c r="I25" s="51"/>
      <c r="J25" s="51"/>
      <c r="K25" s="62"/>
      <c r="L25" s="62"/>
      <c r="M25" s="62"/>
      <c r="N25" s="62"/>
      <c r="O25" s="62"/>
      <c r="P25" s="62"/>
      <c r="Q25" s="62"/>
      <c r="R25" s="62"/>
      <c r="S25" s="62"/>
      <c r="T25" s="62"/>
      <c r="U25" s="62"/>
      <c r="V25" s="62"/>
    </row>
    <row r="26" spans="1:22" s="48" customFormat="1" x14ac:dyDescent="0.2">
      <c r="A26" s="56" t="s">
        <v>191</v>
      </c>
      <c r="B26" s="57">
        <v>1</v>
      </c>
      <c r="C26" s="51"/>
      <c r="D26" s="174"/>
      <c r="E26" s="174"/>
      <c r="F26" s="174"/>
      <c r="G26" s="175"/>
      <c r="H26" s="51"/>
      <c r="I26" s="51"/>
      <c r="J26" s="51"/>
      <c r="K26" s="62"/>
      <c r="L26" s="62"/>
      <c r="M26" s="62"/>
      <c r="N26" s="62"/>
      <c r="O26" s="62"/>
      <c r="P26" s="62"/>
      <c r="Q26" s="62"/>
      <c r="R26" s="62"/>
      <c r="S26" s="62"/>
      <c r="T26" s="62"/>
      <c r="U26" s="62"/>
      <c r="V26" s="62"/>
    </row>
    <row r="27" spans="1:22" s="48" customFormat="1" x14ac:dyDescent="0.2">
      <c r="A27" s="56" t="s">
        <v>192</v>
      </c>
      <c r="B27" s="57">
        <v>0</v>
      </c>
      <c r="C27" s="51"/>
      <c r="D27" s="51" t="s">
        <v>193</v>
      </c>
      <c r="E27" s="51"/>
      <c r="F27" s="51"/>
      <c r="G27" s="51"/>
      <c r="H27" s="51"/>
      <c r="I27" s="51"/>
      <c r="J27" s="51"/>
      <c r="K27" s="51"/>
      <c r="L27" s="51"/>
      <c r="M27" s="51"/>
      <c r="N27" s="51"/>
      <c r="O27" s="51"/>
      <c r="P27" s="51"/>
      <c r="Q27" s="51"/>
      <c r="R27" s="51"/>
      <c r="S27" s="51"/>
      <c r="T27" s="51"/>
      <c r="U27" s="51"/>
      <c r="V27" s="51"/>
    </row>
    <row r="28" spans="1:22" s="48" customFormat="1" x14ac:dyDescent="0.2">
      <c r="A28" s="56" t="s">
        <v>194</v>
      </c>
      <c r="B28" s="57">
        <v>1</v>
      </c>
      <c r="C28" s="51"/>
      <c r="D28" s="51"/>
      <c r="E28" s="51"/>
      <c r="F28" s="51"/>
      <c r="G28" s="51"/>
      <c r="H28" s="51"/>
      <c r="I28" s="51"/>
      <c r="J28" s="51"/>
      <c r="K28" s="51"/>
      <c r="L28" s="51"/>
      <c r="M28" s="51"/>
      <c r="N28" s="51"/>
      <c r="O28" s="51"/>
      <c r="P28" s="51"/>
      <c r="Q28" s="51"/>
      <c r="R28" s="51"/>
      <c r="S28" s="51"/>
      <c r="T28" s="51"/>
      <c r="U28" s="51"/>
      <c r="V28" s="51"/>
    </row>
    <row r="29" spans="1:22" s="48" customFormat="1" x14ac:dyDescent="0.2">
      <c r="A29" s="56" t="s">
        <v>195</v>
      </c>
      <c r="B29" s="57">
        <v>1</v>
      </c>
      <c r="C29" s="51"/>
      <c r="D29" s="51"/>
      <c r="E29" s="51"/>
      <c r="F29" s="51"/>
      <c r="G29" s="51"/>
      <c r="H29" s="51"/>
      <c r="I29" s="51"/>
      <c r="J29" s="51"/>
      <c r="K29" s="51"/>
      <c r="L29" s="51"/>
      <c r="M29" s="51"/>
      <c r="N29" s="51"/>
      <c r="O29" s="51"/>
      <c r="P29" s="51"/>
      <c r="Q29" s="51"/>
      <c r="R29" s="51"/>
      <c r="S29" s="51"/>
      <c r="T29" s="51"/>
      <c r="U29" s="51"/>
      <c r="V29" s="51"/>
    </row>
    <row r="30" spans="1:22" s="48" customFormat="1" x14ac:dyDescent="0.2">
      <c r="A30" s="63" t="s">
        <v>196</v>
      </c>
      <c r="B30" s="64">
        <v>2.1999999999999999E-2</v>
      </c>
      <c r="C30" s="51"/>
      <c r="D30" s="51"/>
      <c r="E30" s="51"/>
      <c r="F30" s="51"/>
      <c r="G30" s="51"/>
      <c r="H30" s="51"/>
      <c r="I30" s="51"/>
      <c r="J30" s="51"/>
      <c r="K30" s="51"/>
      <c r="L30" s="51"/>
      <c r="M30" s="51"/>
      <c r="N30" s="51"/>
      <c r="O30" s="51"/>
      <c r="P30" s="51"/>
      <c r="Q30" s="51"/>
      <c r="R30" s="51"/>
      <c r="S30" s="51"/>
      <c r="T30" s="51"/>
      <c r="U30" s="51"/>
      <c r="V30" s="51"/>
    </row>
    <row r="31" spans="1:22" s="48" customFormat="1" x14ac:dyDescent="0.2">
      <c r="A31" s="59" t="s">
        <v>197</v>
      </c>
      <c r="B31" s="65">
        <v>0.2</v>
      </c>
      <c r="C31" s="51"/>
      <c r="D31" s="51"/>
      <c r="E31" s="51"/>
      <c r="F31" s="51"/>
      <c r="G31" s="51"/>
      <c r="H31" s="51"/>
      <c r="I31" s="51"/>
      <c r="J31" s="51"/>
      <c r="K31" s="51"/>
      <c r="L31" s="51"/>
      <c r="M31" s="51"/>
      <c r="N31" s="51"/>
      <c r="O31" s="51"/>
      <c r="P31" s="51"/>
      <c r="Q31" s="51"/>
      <c r="R31" s="51"/>
      <c r="S31" s="51"/>
      <c r="T31" s="51"/>
      <c r="U31" s="51"/>
      <c r="V31" s="51"/>
    </row>
    <row r="32" spans="1:22" s="48" customFormat="1" x14ac:dyDescent="0.2">
      <c r="A32" s="54" t="s">
        <v>198</v>
      </c>
      <c r="B32" s="66">
        <v>0</v>
      </c>
      <c r="C32" s="51"/>
      <c r="D32" s="51"/>
      <c r="E32" s="51"/>
      <c r="F32" s="51"/>
      <c r="G32" s="51"/>
      <c r="H32" s="51"/>
      <c r="I32" s="51"/>
      <c r="J32" s="51"/>
      <c r="K32" s="51"/>
      <c r="L32" s="51"/>
      <c r="M32" s="51"/>
      <c r="N32" s="51"/>
      <c r="O32" s="51"/>
      <c r="P32" s="51"/>
      <c r="Q32" s="51"/>
      <c r="R32" s="51"/>
      <c r="S32" s="51"/>
      <c r="T32" s="51"/>
      <c r="U32" s="51"/>
      <c r="V32" s="51"/>
    </row>
    <row r="33" spans="1:22" s="48" customFormat="1" x14ac:dyDescent="0.2">
      <c r="A33" s="56" t="s">
        <v>199</v>
      </c>
      <c r="B33" s="57">
        <v>0</v>
      </c>
      <c r="C33" s="51"/>
      <c r="D33" s="51"/>
      <c r="E33" s="51"/>
      <c r="F33" s="51"/>
      <c r="G33" s="51"/>
      <c r="H33" s="51"/>
      <c r="I33" s="51"/>
      <c r="J33" s="51"/>
      <c r="K33" s="51"/>
      <c r="L33" s="51"/>
      <c r="M33" s="51"/>
      <c r="N33" s="51"/>
      <c r="O33" s="51"/>
      <c r="P33" s="51"/>
      <c r="Q33" s="51"/>
      <c r="R33" s="51"/>
      <c r="S33" s="51"/>
      <c r="T33" s="51"/>
      <c r="U33" s="51"/>
      <c r="V33" s="51"/>
    </row>
    <row r="34" spans="1:22" s="48" customFormat="1" x14ac:dyDescent="0.2">
      <c r="A34" s="63" t="s">
        <v>200</v>
      </c>
      <c r="B34" s="67">
        <v>0.12</v>
      </c>
      <c r="C34" s="51"/>
      <c r="D34" s="51"/>
      <c r="E34" s="51"/>
      <c r="F34" s="51"/>
      <c r="G34" s="51"/>
      <c r="H34" s="51"/>
      <c r="I34" s="51"/>
      <c r="J34" s="51"/>
      <c r="K34" s="51"/>
      <c r="L34" s="51"/>
      <c r="M34" s="51"/>
      <c r="N34" s="51"/>
      <c r="O34" s="51"/>
      <c r="P34" s="51"/>
      <c r="Q34" s="51"/>
      <c r="R34" s="51"/>
      <c r="S34" s="51"/>
      <c r="T34" s="51"/>
      <c r="U34" s="51"/>
      <c r="V34" s="51"/>
    </row>
    <row r="35" spans="1:22" s="48" customFormat="1" x14ac:dyDescent="0.2">
      <c r="A35" s="68" t="s">
        <v>201</v>
      </c>
      <c r="B35" s="69">
        <v>0</v>
      </c>
      <c r="C35" s="51"/>
      <c r="D35" s="51"/>
      <c r="E35" s="51"/>
      <c r="F35" s="51"/>
      <c r="G35" s="51"/>
      <c r="H35" s="51"/>
      <c r="I35" s="51"/>
      <c r="J35" s="51"/>
      <c r="K35" s="51"/>
      <c r="L35" s="51"/>
      <c r="M35" s="51"/>
      <c r="N35" s="51"/>
      <c r="O35" s="51"/>
      <c r="P35" s="51"/>
      <c r="Q35" s="51"/>
      <c r="R35" s="51"/>
      <c r="S35" s="51"/>
      <c r="T35" s="51"/>
      <c r="U35" s="51"/>
      <c r="V35" s="51"/>
    </row>
    <row r="36" spans="1:22" s="48" customFormat="1" x14ac:dyDescent="0.2">
      <c r="A36" s="70" t="s">
        <v>202</v>
      </c>
      <c r="B36" s="71">
        <v>0.13250000000000001</v>
      </c>
      <c r="C36" s="51"/>
      <c r="D36" s="51"/>
      <c r="E36" s="51"/>
      <c r="F36" s="51"/>
      <c r="G36" s="51"/>
      <c r="H36" s="51"/>
      <c r="I36" s="51"/>
      <c r="J36" s="51"/>
      <c r="K36" s="51"/>
      <c r="L36" s="51"/>
      <c r="M36" s="51"/>
      <c r="N36" s="51"/>
      <c r="O36" s="51"/>
      <c r="P36" s="51"/>
      <c r="Q36" s="51"/>
      <c r="R36" s="51"/>
      <c r="S36" s="51"/>
      <c r="T36" s="51"/>
      <c r="U36" s="51"/>
      <c r="V36" s="51"/>
    </row>
    <row r="37" spans="1:22" s="48" customFormat="1" x14ac:dyDescent="0.2">
      <c r="A37" s="70" t="s">
        <v>203</v>
      </c>
      <c r="B37" s="71">
        <v>0.13250000000000001</v>
      </c>
      <c r="C37" s="51"/>
      <c r="D37" s="51"/>
      <c r="E37" s="51"/>
      <c r="F37" s="51"/>
      <c r="G37" s="51"/>
      <c r="H37" s="51"/>
      <c r="I37" s="51"/>
      <c r="J37" s="51"/>
      <c r="K37" s="51"/>
      <c r="L37" s="51"/>
      <c r="M37" s="51"/>
      <c r="N37" s="51"/>
      <c r="O37" s="51"/>
      <c r="P37" s="51"/>
      <c r="Q37" s="51"/>
      <c r="R37" s="51"/>
      <c r="S37" s="51"/>
      <c r="T37" s="51"/>
      <c r="U37" s="51"/>
      <c r="V37" s="51"/>
    </row>
    <row r="38" spans="1:22" s="48" customFormat="1" x14ac:dyDescent="0.2">
      <c r="A38" s="70" t="s">
        <v>204</v>
      </c>
      <c r="B38" s="72">
        <v>0</v>
      </c>
      <c r="C38" s="51"/>
      <c r="D38" s="51"/>
      <c r="E38" s="51"/>
      <c r="F38" s="51"/>
      <c r="G38" s="51"/>
      <c r="H38" s="51"/>
      <c r="I38" s="51"/>
      <c r="J38" s="51"/>
      <c r="K38" s="51"/>
      <c r="L38" s="51"/>
      <c r="M38" s="51"/>
      <c r="N38" s="51"/>
      <c r="O38" s="51"/>
      <c r="P38" s="51"/>
      <c r="Q38" s="51"/>
      <c r="R38" s="51"/>
      <c r="S38" s="51"/>
      <c r="T38" s="51"/>
      <c r="U38" s="51"/>
      <c r="V38" s="51"/>
    </row>
    <row r="39" spans="1:22" s="48" customFormat="1" x14ac:dyDescent="0.2">
      <c r="A39" s="70" t="s">
        <v>205</v>
      </c>
      <c r="B39" s="72">
        <v>0.15</v>
      </c>
      <c r="C39" s="51"/>
      <c r="D39" s="51"/>
      <c r="E39" s="51"/>
      <c r="F39" s="51"/>
      <c r="G39" s="51"/>
      <c r="H39" s="51"/>
      <c r="I39" s="51"/>
      <c r="J39" s="51"/>
      <c r="K39" s="51"/>
      <c r="L39" s="51"/>
      <c r="M39" s="51"/>
      <c r="N39" s="51"/>
      <c r="O39" s="51"/>
      <c r="P39" s="51"/>
      <c r="Q39" s="51"/>
      <c r="R39" s="51"/>
      <c r="S39" s="51"/>
      <c r="T39" s="51"/>
      <c r="U39" s="51"/>
      <c r="V39" s="51"/>
    </row>
    <row r="40" spans="1:22" s="48" customFormat="1" x14ac:dyDescent="0.2">
      <c r="A40" s="70" t="s">
        <v>206</v>
      </c>
      <c r="B40" s="72">
        <v>1</v>
      </c>
      <c r="C40" s="51"/>
      <c r="D40" s="51"/>
      <c r="E40" s="51"/>
      <c r="F40" s="51"/>
      <c r="G40" s="51"/>
      <c r="H40" s="51"/>
      <c r="I40" s="51"/>
      <c r="J40" s="51"/>
      <c r="K40" s="51"/>
      <c r="L40" s="51"/>
      <c r="M40" s="51"/>
      <c r="N40" s="51"/>
      <c r="O40" s="51"/>
      <c r="P40" s="51"/>
      <c r="Q40" s="51"/>
      <c r="R40" s="51"/>
      <c r="S40" s="51"/>
      <c r="T40" s="51"/>
      <c r="U40" s="51"/>
      <c r="V40" s="51"/>
    </row>
    <row r="41" spans="1:22" s="48" customFormat="1" x14ac:dyDescent="0.2">
      <c r="A41" s="73" t="s">
        <v>207</v>
      </c>
      <c r="B41" s="74">
        <v>0.15</v>
      </c>
      <c r="C41" s="75"/>
      <c r="D41" s="75"/>
      <c r="E41" s="75"/>
      <c r="F41" s="75"/>
      <c r="G41" s="75"/>
      <c r="H41" s="75"/>
      <c r="I41" s="75"/>
      <c r="J41" s="75"/>
      <c r="K41" s="75"/>
      <c r="L41" s="75"/>
      <c r="M41" s="75"/>
      <c r="N41" s="75"/>
      <c r="O41" s="75"/>
      <c r="P41" s="75"/>
      <c r="Q41" s="75"/>
      <c r="R41" s="75"/>
      <c r="S41" s="75"/>
      <c r="T41" s="75"/>
      <c r="U41" s="75"/>
      <c r="V41" s="75"/>
    </row>
    <row r="42" spans="1:22" s="48" customFormat="1" x14ac:dyDescent="0.2">
      <c r="A42" s="76" t="s">
        <v>208</v>
      </c>
      <c r="B42" s="77">
        <v>1</v>
      </c>
      <c r="C42" s="77">
        <f t="shared" ref="C42:V42" si="0">B42+1</f>
        <v>2</v>
      </c>
      <c r="D42" s="77">
        <f t="shared" si="0"/>
        <v>3</v>
      </c>
      <c r="E42" s="77">
        <f t="shared" si="0"/>
        <v>4</v>
      </c>
      <c r="F42" s="77">
        <f t="shared" si="0"/>
        <v>5</v>
      </c>
      <c r="G42" s="77">
        <f t="shared" si="0"/>
        <v>6</v>
      </c>
      <c r="H42" s="77">
        <f t="shared" si="0"/>
        <v>7</v>
      </c>
      <c r="I42" s="77">
        <f t="shared" si="0"/>
        <v>8</v>
      </c>
      <c r="J42" s="77">
        <f t="shared" si="0"/>
        <v>9</v>
      </c>
      <c r="K42" s="78">
        <f t="shared" si="0"/>
        <v>10</v>
      </c>
      <c r="L42" s="79">
        <f t="shared" si="0"/>
        <v>11</v>
      </c>
      <c r="M42" s="79">
        <f t="shared" si="0"/>
        <v>12</v>
      </c>
      <c r="N42" s="80">
        <f t="shared" si="0"/>
        <v>13</v>
      </c>
      <c r="O42" s="79">
        <f t="shared" si="0"/>
        <v>14</v>
      </c>
      <c r="P42" s="79">
        <f t="shared" si="0"/>
        <v>15</v>
      </c>
      <c r="Q42" s="79">
        <f t="shared" si="0"/>
        <v>16</v>
      </c>
      <c r="R42" s="79">
        <f t="shared" si="0"/>
        <v>17</v>
      </c>
      <c r="S42" s="79">
        <f t="shared" si="0"/>
        <v>18</v>
      </c>
      <c r="T42" s="79">
        <f t="shared" si="0"/>
        <v>19</v>
      </c>
      <c r="U42" s="79">
        <f t="shared" si="0"/>
        <v>20</v>
      </c>
      <c r="V42" s="81">
        <f t="shared" si="0"/>
        <v>21</v>
      </c>
    </row>
    <row r="43" spans="1:22" s="48" customFormat="1" x14ac:dyDescent="0.2">
      <c r="A43" s="82" t="s">
        <v>209</v>
      </c>
      <c r="B43" s="83">
        <v>0</v>
      </c>
      <c r="C43" s="83">
        <v>0.03</v>
      </c>
      <c r="D43" s="83">
        <v>0.03</v>
      </c>
      <c r="E43" s="83">
        <v>0.03</v>
      </c>
      <c r="F43" s="83">
        <v>0.03</v>
      </c>
      <c r="G43" s="83">
        <v>0.03</v>
      </c>
      <c r="H43" s="83">
        <v>0.03</v>
      </c>
      <c r="I43" s="83">
        <v>0.03</v>
      </c>
      <c r="J43" s="83">
        <v>0.03</v>
      </c>
      <c r="K43" s="83">
        <v>0.03</v>
      </c>
      <c r="L43" s="83">
        <v>0.03</v>
      </c>
      <c r="M43" s="83">
        <v>0.03</v>
      </c>
      <c r="N43" s="83">
        <v>0.03</v>
      </c>
      <c r="O43" s="83">
        <v>0.03</v>
      </c>
      <c r="P43" s="83">
        <v>0.03</v>
      </c>
      <c r="Q43" s="83">
        <v>0.03</v>
      </c>
      <c r="R43" s="83">
        <v>0.03</v>
      </c>
      <c r="S43" s="83">
        <v>0.03</v>
      </c>
      <c r="T43" s="83">
        <v>0.03</v>
      </c>
      <c r="U43" s="83">
        <v>0.03</v>
      </c>
      <c r="V43" s="84">
        <v>0.03</v>
      </c>
    </row>
    <row r="44" spans="1:22" s="48" customFormat="1" x14ac:dyDescent="0.2">
      <c r="A44" s="85" t="s">
        <v>210</v>
      </c>
      <c r="B44" s="86">
        <f>B43</f>
        <v>0</v>
      </c>
      <c r="C44" s="86">
        <f t="shared" ref="C44:V44" si="1">(1+B44)*(1+C43)-1</f>
        <v>3.0000000000000027E-2</v>
      </c>
      <c r="D44" s="86">
        <f t="shared" si="1"/>
        <v>6.0899999999999954E-2</v>
      </c>
      <c r="E44" s="86">
        <f t="shared" si="1"/>
        <v>9.2727000000000004E-2</v>
      </c>
      <c r="F44" s="86">
        <f t="shared" si="1"/>
        <v>0.12550881000000014</v>
      </c>
      <c r="G44" s="86">
        <f t="shared" si="1"/>
        <v>0.15927407430000007</v>
      </c>
      <c r="H44" s="86">
        <f t="shared" si="1"/>
        <v>0.19405229652900013</v>
      </c>
      <c r="I44" s="86">
        <f t="shared" si="1"/>
        <v>0.22987386542487021</v>
      </c>
      <c r="J44" s="86">
        <f t="shared" si="1"/>
        <v>0.26677008138761638</v>
      </c>
      <c r="K44" s="87">
        <f t="shared" si="1"/>
        <v>0.3047731838292449</v>
      </c>
      <c r="L44" s="87">
        <f t="shared" si="1"/>
        <v>0.34391637934412222</v>
      </c>
      <c r="M44" s="87">
        <f t="shared" si="1"/>
        <v>0.38423387072444593</v>
      </c>
      <c r="N44" s="86">
        <f t="shared" si="1"/>
        <v>0.4257608868461793</v>
      </c>
      <c r="O44" s="86">
        <f t="shared" si="1"/>
        <v>0.4685337134515648</v>
      </c>
      <c r="P44" s="86">
        <f t="shared" si="1"/>
        <v>0.51258972485511189</v>
      </c>
      <c r="Q44" s="86">
        <f t="shared" si="1"/>
        <v>0.55796741660076532</v>
      </c>
      <c r="R44" s="88">
        <f t="shared" si="1"/>
        <v>0.60470643909878841</v>
      </c>
      <c r="S44" s="86">
        <f t="shared" si="1"/>
        <v>0.65284763227175202</v>
      </c>
      <c r="T44" s="86">
        <f t="shared" si="1"/>
        <v>0.70243306123990457</v>
      </c>
      <c r="U44" s="88">
        <f t="shared" si="1"/>
        <v>0.75350605307710183</v>
      </c>
      <c r="V44" s="65">
        <f t="shared" si="1"/>
        <v>0.80611123466941503</v>
      </c>
    </row>
    <row r="45" spans="1:22" s="90" customFormat="1" x14ac:dyDescent="0.2">
      <c r="A45" s="85" t="s">
        <v>211</v>
      </c>
      <c r="B45" s="89">
        <v>0</v>
      </c>
      <c r="C45" s="89">
        <f>B20*0.2</f>
        <v>680630.06</v>
      </c>
      <c r="D45" s="89">
        <f t="shared" ref="D45:V45" si="2">C45*1.03</f>
        <v>701048.96180000005</v>
      </c>
      <c r="E45" s="89">
        <f t="shared" si="2"/>
        <v>722080.43065400003</v>
      </c>
      <c r="F45" s="89">
        <f t="shared" si="2"/>
        <v>743742.84357362008</v>
      </c>
      <c r="G45" s="89">
        <f t="shared" si="2"/>
        <v>766055.12888082874</v>
      </c>
      <c r="H45" s="89">
        <f t="shared" si="2"/>
        <v>789036.78274725366</v>
      </c>
      <c r="I45" s="89">
        <f t="shared" si="2"/>
        <v>812707.88622967131</v>
      </c>
      <c r="J45" s="89">
        <f t="shared" si="2"/>
        <v>837089.12281656149</v>
      </c>
      <c r="K45" s="89">
        <f t="shared" si="2"/>
        <v>862201.79650105839</v>
      </c>
      <c r="L45" s="89">
        <f t="shared" si="2"/>
        <v>888067.85039609019</v>
      </c>
      <c r="M45" s="89">
        <f t="shared" si="2"/>
        <v>914709.88590797293</v>
      </c>
      <c r="N45" s="89">
        <f t="shared" si="2"/>
        <v>942151.18248521211</v>
      </c>
      <c r="O45" s="89">
        <f t="shared" si="2"/>
        <v>970415.71795976849</v>
      </c>
      <c r="P45" s="89">
        <f t="shared" si="2"/>
        <v>999528.18949856155</v>
      </c>
      <c r="Q45" s="89">
        <f t="shared" si="2"/>
        <v>1029514.0351835184</v>
      </c>
      <c r="R45" s="89">
        <f t="shared" si="2"/>
        <v>1060399.4562390239</v>
      </c>
      <c r="S45" s="89">
        <f t="shared" si="2"/>
        <v>1092211.4399261947</v>
      </c>
      <c r="T45" s="89">
        <f t="shared" si="2"/>
        <v>1124977.7831239805</v>
      </c>
      <c r="U45" s="89">
        <f t="shared" si="2"/>
        <v>1158727.1166176999</v>
      </c>
      <c r="V45" s="89">
        <f t="shared" si="2"/>
        <v>1193488.9301162309</v>
      </c>
    </row>
    <row r="46" spans="1:22" s="48" customFormat="1" x14ac:dyDescent="0.2">
      <c r="A46" s="91"/>
      <c r="B46" s="92"/>
      <c r="C46" s="92"/>
      <c r="D46" s="92"/>
      <c r="E46" s="92"/>
      <c r="F46" s="92"/>
      <c r="G46" s="92"/>
      <c r="H46" s="92"/>
      <c r="I46" s="92"/>
      <c r="J46" s="92"/>
      <c r="K46" s="92"/>
      <c r="L46" s="92"/>
      <c r="M46" s="92"/>
      <c r="N46" s="92"/>
      <c r="O46" s="92"/>
      <c r="P46" s="92"/>
      <c r="Q46" s="92"/>
      <c r="R46" s="92"/>
      <c r="S46" s="92"/>
      <c r="T46" s="92"/>
      <c r="U46" s="92"/>
      <c r="V46" s="93"/>
    </row>
    <row r="47" spans="1:22" s="48" customFormat="1" x14ac:dyDescent="0.2">
      <c r="A47" s="94" t="s">
        <v>212</v>
      </c>
      <c r="B47" s="77">
        <v>1</v>
      </c>
      <c r="C47" s="77">
        <v>2</v>
      </c>
      <c r="D47" s="77">
        <v>3</v>
      </c>
      <c r="E47" s="77">
        <v>4</v>
      </c>
      <c r="F47" s="77">
        <f t="shared" ref="F47:V47" si="3">E47+1</f>
        <v>5</v>
      </c>
      <c r="G47" s="77">
        <f t="shared" si="3"/>
        <v>6</v>
      </c>
      <c r="H47" s="77">
        <f t="shared" si="3"/>
        <v>7</v>
      </c>
      <c r="I47" s="77">
        <f t="shared" si="3"/>
        <v>8</v>
      </c>
      <c r="J47" s="77">
        <f t="shared" si="3"/>
        <v>9</v>
      </c>
      <c r="K47" s="79">
        <f t="shared" si="3"/>
        <v>10</v>
      </c>
      <c r="L47" s="80">
        <f t="shared" si="3"/>
        <v>11</v>
      </c>
      <c r="M47" s="80">
        <f t="shared" si="3"/>
        <v>12</v>
      </c>
      <c r="N47" s="80">
        <f t="shared" si="3"/>
        <v>13</v>
      </c>
      <c r="O47" s="80">
        <f t="shared" si="3"/>
        <v>14</v>
      </c>
      <c r="P47" s="80">
        <f t="shared" si="3"/>
        <v>15</v>
      </c>
      <c r="Q47" s="80">
        <f t="shared" si="3"/>
        <v>16</v>
      </c>
      <c r="R47" s="80">
        <f t="shared" si="3"/>
        <v>17</v>
      </c>
      <c r="S47" s="80">
        <f t="shared" si="3"/>
        <v>18</v>
      </c>
      <c r="T47" s="80">
        <f t="shared" si="3"/>
        <v>19</v>
      </c>
      <c r="U47" s="80">
        <f t="shared" si="3"/>
        <v>20</v>
      </c>
      <c r="V47" s="81">
        <f t="shared" si="3"/>
        <v>21</v>
      </c>
    </row>
    <row r="48" spans="1:22" s="48" customFormat="1" x14ac:dyDescent="0.2">
      <c r="A48" s="82" t="s">
        <v>213</v>
      </c>
      <c r="B48" s="95">
        <v>0</v>
      </c>
      <c r="C48" s="95">
        <f t="shared" ref="C48:V48" si="4">B48+B49-B50</f>
        <v>0</v>
      </c>
      <c r="D48" s="95">
        <f t="shared" si="4"/>
        <v>0</v>
      </c>
      <c r="E48" s="95">
        <f t="shared" si="4"/>
        <v>0</v>
      </c>
      <c r="F48" s="95">
        <f t="shared" si="4"/>
        <v>0</v>
      </c>
      <c r="G48" s="95">
        <f t="shared" si="4"/>
        <v>0</v>
      </c>
      <c r="H48" s="95">
        <f t="shared" si="4"/>
        <v>0</v>
      </c>
      <c r="I48" s="95">
        <f t="shared" si="4"/>
        <v>0</v>
      </c>
      <c r="J48" s="95">
        <f t="shared" si="4"/>
        <v>0</v>
      </c>
      <c r="K48" s="95">
        <f t="shared" si="4"/>
        <v>0</v>
      </c>
      <c r="L48" s="96">
        <f t="shared" si="4"/>
        <v>0</v>
      </c>
      <c r="M48" s="96">
        <f t="shared" si="4"/>
        <v>0</v>
      </c>
      <c r="N48" s="96">
        <f t="shared" si="4"/>
        <v>0</v>
      </c>
      <c r="O48" s="96">
        <f t="shared" si="4"/>
        <v>0</v>
      </c>
      <c r="P48" s="96">
        <f t="shared" si="4"/>
        <v>0</v>
      </c>
      <c r="Q48" s="96">
        <f t="shared" si="4"/>
        <v>0</v>
      </c>
      <c r="R48" s="96">
        <f t="shared" si="4"/>
        <v>0</v>
      </c>
      <c r="S48" s="96">
        <f t="shared" si="4"/>
        <v>0</v>
      </c>
      <c r="T48" s="96">
        <f t="shared" si="4"/>
        <v>0</v>
      </c>
      <c r="U48" s="96">
        <f t="shared" si="4"/>
        <v>0</v>
      </c>
      <c r="V48" s="57">
        <f t="shared" si="4"/>
        <v>0</v>
      </c>
    </row>
    <row r="49" spans="1:22" s="48" customFormat="1" x14ac:dyDescent="0.2">
      <c r="A49" s="82" t="s">
        <v>214</v>
      </c>
      <c r="B49" s="95">
        <f>B20*B23*B38*1.18</f>
        <v>0</v>
      </c>
      <c r="C49" s="95">
        <v>0</v>
      </c>
      <c r="D49" s="95">
        <v>0</v>
      </c>
      <c r="E49" s="95">
        <v>0</v>
      </c>
      <c r="F49" s="95">
        <v>0</v>
      </c>
      <c r="G49" s="95">
        <v>0</v>
      </c>
      <c r="H49" s="95">
        <v>0</v>
      </c>
      <c r="I49" s="95">
        <v>0</v>
      </c>
      <c r="J49" s="95">
        <v>0</v>
      </c>
      <c r="K49" s="95">
        <v>0</v>
      </c>
      <c r="L49" s="96">
        <v>0</v>
      </c>
      <c r="M49" s="96">
        <v>0</v>
      </c>
      <c r="N49" s="96">
        <v>0</v>
      </c>
      <c r="O49" s="96">
        <v>0</v>
      </c>
      <c r="P49" s="96">
        <v>0</v>
      </c>
      <c r="Q49" s="96">
        <v>0</v>
      </c>
      <c r="R49" s="96">
        <v>0</v>
      </c>
      <c r="S49" s="96">
        <v>0</v>
      </c>
      <c r="T49" s="96">
        <v>0</v>
      </c>
      <c r="U49" s="96">
        <v>0</v>
      </c>
      <c r="V49" s="57">
        <v>0</v>
      </c>
    </row>
    <row r="50" spans="1:22" s="48" customFormat="1" x14ac:dyDescent="0.2">
      <c r="A50" s="82" t="s">
        <v>215</v>
      </c>
      <c r="B50" s="95">
        <f>IFERROR($B$49/$B$35,0)</f>
        <v>0</v>
      </c>
      <c r="C50" s="95">
        <f t="shared" ref="C50:V50" si="5">IF(ROUND(C48,1)=0,0,B50+C49/$B$35)</f>
        <v>0</v>
      </c>
      <c r="D50" s="95">
        <f t="shared" si="5"/>
        <v>0</v>
      </c>
      <c r="E50" s="95">
        <f t="shared" si="5"/>
        <v>0</v>
      </c>
      <c r="F50" s="95">
        <f t="shared" si="5"/>
        <v>0</v>
      </c>
      <c r="G50" s="95">
        <f t="shared" si="5"/>
        <v>0</v>
      </c>
      <c r="H50" s="95">
        <f t="shared" si="5"/>
        <v>0</v>
      </c>
      <c r="I50" s="95">
        <f t="shared" si="5"/>
        <v>0</v>
      </c>
      <c r="J50" s="95">
        <f t="shared" si="5"/>
        <v>0</v>
      </c>
      <c r="K50" s="95">
        <f t="shared" si="5"/>
        <v>0</v>
      </c>
      <c r="L50" s="96">
        <f t="shared" si="5"/>
        <v>0</v>
      </c>
      <c r="M50" s="96">
        <f t="shared" si="5"/>
        <v>0</v>
      </c>
      <c r="N50" s="96">
        <f t="shared" si="5"/>
        <v>0</v>
      </c>
      <c r="O50" s="96">
        <f t="shared" si="5"/>
        <v>0</v>
      </c>
      <c r="P50" s="96">
        <f t="shared" si="5"/>
        <v>0</v>
      </c>
      <c r="Q50" s="96">
        <f t="shared" si="5"/>
        <v>0</v>
      </c>
      <c r="R50" s="96">
        <f t="shared" si="5"/>
        <v>0</v>
      </c>
      <c r="S50" s="96">
        <f t="shared" si="5"/>
        <v>0</v>
      </c>
      <c r="T50" s="96">
        <f t="shared" si="5"/>
        <v>0</v>
      </c>
      <c r="U50" s="96">
        <f t="shared" si="5"/>
        <v>0</v>
      </c>
      <c r="V50" s="57">
        <f t="shared" si="5"/>
        <v>0</v>
      </c>
    </row>
    <row r="51" spans="1:22" s="48" customFormat="1" x14ac:dyDescent="0.2">
      <c r="A51" s="85" t="s">
        <v>216</v>
      </c>
      <c r="B51" s="89">
        <f t="shared" ref="B51:V51" si="6">AVERAGE(SUM(B48:B49),(SUM(B48:B49)-B50))*$B$37</f>
        <v>0</v>
      </c>
      <c r="C51" s="89">
        <f t="shared" si="6"/>
        <v>0</v>
      </c>
      <c r="D51" s="89">
        <f t="shared" si="6"/>
        <v>0</v>
      </c>
      <c r="E51" s="89">
        <f t="shared" si="6"/>
        <v>0</v>
      </c>
      <c r="F51" s="89">
        <f t="shared" si="6"/>
        <v>0</v>
      </c>
      <c r="G51" s="89">
        <f t="shared" si="6"/>
        <v>0</v>
      </c>
      <c r="H51" s="89">
        <f t="shared" si="6"/>
        <v>0</v>
      </c>
      <c r="I51" s="89">
        <f t="shared" si="6"/>
        <v>0</v>
      </c>
      <c r="J51" s="89">
        <f t="shared" si="6"/>
        <v>0</v>
      </c>
      <c r="K51" s="89">
        <f t="shared" si="6"/>
        <v>0</v>
      </c>
      <c r="L51" s="97">
        <f t="shared" si="6"/>
        <v>0</v>
      </c>
      <c r="M51" s="97">
        <f t="shared" si="6"/>
        <v>0</v>
      </c>
      <c r="N51" s="97">
        <f t="shared" si="6"/>
        <v>0</v>
      </c>
      <c r="O51" s="97">
        <f t="shared" si="6"/>
        <v>0</v>
      </c>
      <c r="P51" s="97">
        <f t="shared" si="6"/>
        <v>0</v>
      </c>
      <c r="Q51" s="97">
        <f t="shared" si="6"/>
        <v>0</v>
      </c>
      <c r="R51" s="97">
        <f t="shared" si="6"/>
        <v>0</v>
      </c>
      <c r="S51" s="97">
        <f t="shared" si="6"/>
        <v>0</v>
      </c>
      <c r="T51" s="97">
        <f t="shared" si="6"/>
        <v>0</v>
      </c>
      <c r="U51" s="97">
        <f t="shared" si="6"/>
        <v>0</v>
      </c>
      <c r="V51" s="60">
        <f t="shared" si="6"/>
        <v>0</v>
      </c>
    </row>
    <row r="52" spans="1:22" s="48" customFormat="1" x14ac:dyDescent="0.2">
      <c r="A52" s="98"/>
      <c r="B52" s="99"/>
      <c r="C52" s="100"/>
      <c r="D52" s="100"/>
      <c r="E52" s="100"/>
      <c r="F52" s="100"/>
      <c r="G52" s="100"/>
      <c r="H52" s="100"/>
      <c r="I52" s="100"/>
      <c r="J52" s="100"/>
      <c r="K52" s="101"/>
      <c r="L52" s="101"/>
      <c r="M52" s="101"/>
      <c r="N52" s="101"/>
      <c r="O52" s="101"/>
      <c r="P52" s="101"/>
      <c r="Q52" s="101"/>
      <c r="R52" s="101"/>
      <c r="S52" s="101"/>
      <c r="T52" s="101"/>
      <c r="U52" s="101"/>
      <c r="V52" s="102"/>
    </row>
    <row r="53" spans="1:22" s="103" customFormat="1" x14ac:dyDescent="0.2">
      <c r="A53" s="94" t="s">
        <v>217</v>
      </c>
      <c r="B53" s="77">
        <v>1</v>
      </c>
      <c r="C53" s="77">
        <v>2</v>
      </c>
      <c r="D53" s="77">
        <v>3</v>
      </c>
      <c r="E53" s="77">
        <v>4</v>
      </c>
      <c r="F53" s="77">
        <f t="shared" ref="F53:V53" si="7">E53+1</f>
        <v>5</v>
      </c>
      <c r="G53" s="77">
        <f t="shared" si="7"/>
        <v>6</v>
      </c>
      <c r="H53" s="77">
        <f t="shared" si="7"/>
        <v>7</v>
      </c>
      <c r="I53" s="77">
        <f t="shared" si="7"/>
        <v>8</v>
      </c>
      <c r="J53" s="77">
        <f t="shared" si="7"/>
        <v>9</v>
      </c>
      <c r="K53" s="79">
        <f t="shared" si="7"/>
        <v>10</v>
      </c>
      <c r="L53" s="80">
        <f t="shared" si="7"/>
        <v>11</v>
      </c>
      <c r="M53" s="80">
        <f t="shared" si="7"/>
        <v>12</v>
      </c>
      <c r="N53" s="80">
        <f t="shared" si="7"/>
        <v>13</v>
      </c>
      <c r="O53" s="80">
        <f t="shared" si="7"/>
        <v>14</v>
      </c>
      <c r="P53" s="80">
        <f t="shared" si="7"/>
        <v>15</v>
      </c>
      <c r="Q53" s="80">
        <f t="shared" si="7"/>
        <v>16</v>
      </c>
      <c r="R53" s="80">
        <f t="shared" si="7"/>
        <v>17</v>
      </c>
      <c r="S53" s="80">
        <f t="shared" si="7"/>
        <v>18</v>
      </c>
      <c r="T53" s="80">
        <f t="shared" si="7"/>
        <v>19</v>
      </c>
      <c r="U53" s="80">
        <f t="shared" si="7"/>
        <v>20</v>
      </c>
      <c r="V53" s="81">
        <f t="shared" si="7"/>
        <v>21</v>
      </c>
    </row>
    <row r="54" spans="1:22" s="90" customFormat="1" ht="14.25" x14ac:dyDescent="0.2">
      <c r="A54" s="104" t="s">
        <v>218</v>
      </c>
      <c r="B54" s="105">
        <f t="shared" ref="B54:V54" si="8">B45*$B$23</f>
        <v>0</v>
      </c>
      <c r="C54" s="105">
        <f t="shared" si="8"/>
        <v>680630.06</v>
      </c>
      <c r="D54" s="105">
        <f t="shared" si="8"/>
        <v>701048.96180000005</v>
      </c>
      <c r="E54" s="105">
        <f t="shared" si="8"/>
        <v>722080.43065400003</v>
      </c>
      <c r="F54" s="105">
        <f t="shared" si="8"/>
        <v>743742.84357362008</v>
      </c>
      <c r="G54" s="105">
        <f t="shared" si="8"/>
        <v>766055.12888082874</v>
      </c>
      <c r="H54" s="105">
        <f t="shared" si="8"/>
        <v>789036.78274725366</v>
      </c>
      <c r="I54" s="105">
        <f t="shared" si="8"/>
        <v>812707.88622967131</v>
      </c>
      <c r="J54" s="105">
        <f t="shared" si="8"/>
        <v>837089.12281656149</v>
      </c>
      <c r="K54" s="105">
        <f t="shared" si="8"/>
        <v>862201.79650105839</v>
      </c>
      <c r="L54" s="106">
        <f t="shared" si="8"/>
        <v>888067.85039609019</v>
      </c>
      <c r="M54" s="106">
        <f t="shared" si="8"/>
        <v>914709.88590797293</v>
      </c>
      <c r="N54" s="106">
        <f t="shared" si="8"/>
        <v>942151.18248521211</v>
      </c>
      <c r="O54" s="106">
        <f t="shared" si="8"/>
        <v>970415.71795976849</v>
      </c>
      <c r="P54" s="106">
        <f t="shared" si="8"/>
        <v>999528.18949856155</v>
      </c>
      <c r="Q54" s="106">
        <f t="shared" si="8"/>
        <v>1029514.0351835184</v>
      </c>
      <c r="R54" s="106">
        <f t="shared" si="8"/>
        <v>1060399.4562390239</v>
      </c>
      <c r="S54" s="106">
        <f t="shared" si="8"/>
        <v>1092211.4399261947</v>
      </c>
      <c r="T54" s="106">
        <f t="shared" si="8"/>
        <v>1124977.7831239805</v>
      </c>
      <c r="U54" s="106">
        <f t="shared" si="8"/>
        <v>1158727.1166176999</v>
      </c>
      <c r="V54" s="106">
        <f t="shared" si="8"/>
        <v>1193488.9301162309</v>
      </c>
    </row>
    <row r="55" spans="1:22" s="48" customFormat="1" x14ac:dyDescent="0.2">
      <c r="A55" s="82" t="s">
        <v>219</v>
      </c>
      <c r="B55" s="107">
        <f t="shared" ref="B55:V55" si="9">SUM(B56:B62)</f>
        <v>0</v>
      </c>
      <c r="C55" s="107">
        <f t="shared" si="9"/>
        <v>65340.485759999996</v>
      </c>
      <c r="D55" s="107">
        <f t="shared" si="9"/>
        <v>60063.334028133322</v>
      </c>
      <c r="E55" s="107">
        <f t="shared" si="9"/>
        <v>54777.60635751066</v>
      </c>
      <c r="F55" s="107">
        <f t="shared" si="9"/>
        <v>49483.045469969307</v>
      </c>
      <c r="G55" s="107">
        <f t="shared" si="9"/>
        <v>44179.386369001732</v>
      </c>
      <c r="H55" s="107">
        <f t="shared" si="9"/>
        <v>174992.34183905457</v>
      </c>
      <c r="I55" s="107">
        <f t="shared" si="9"/>
        <v>33543.646495559566</v>
      </c>
      <c r="J55" s="107">
        <f t="shared" si="9"/>
        <v>28211.021264959687</v>
      </c>
      <c r="K55" s="107">
        <f t="shared" si="9"/>
        <v>22868.155890641814</v>
      </c>
      <c r="L55" s="108">
        <f t="shared" si="9"/>
        <v>17514.743168294401</v>
      </c>
      <c r="M55" s="108">
        <f t="shared" si="9"/>
        <v>12150.46667747657</v>
      </c>
      <c r="N55" s="108">
        <f t="shared" si="9"/>
        <v>6775.0005051342032</v>
      </c>
      <c r="O55" s="108">
        <f t="shared" si="9"/>
        <v>1388.008960821564</v>
      </c>
      <c r="P55" s="108">
        <f t="shared" si="9"/>
        <v>-4010.8537166204515</v>
      </c>
      <c r="Q55" s="108">
        <f t="shared" si="9"/>
        <v>-9421.9436611857309</v>
      </c>
      <c r="R55" s="108">
        <f t="shared" si="9"/>
        <v>-14845.627690887966</v>
      </c>
      <c r="S55" s="108">
        <f t="shared" si="9"/>
        <v>-15290.996521614607</v>
      </c>
      <c r="T55" s="108">
        <f t="shared" si="9"/>
        <v>-15749.726417263044</v>
      </c>
      <c r="U55" s="108">
        <f t="shared" si="9"/>
        <v>-16222.218209780935</v>
      </c>
      <c r="V55" s="109">
        <f t="shared" si="9"/>
        <v>-16708.884756074367</v>
      </c>
    </row>
    <row r="56" spans="1:22" s="48" customFormat="1" x14ac:dyDescent="0.2">
      <c r="A56" s="82"/>
      <c r="B56" s="107">
        <v>0</v>
      </c>
      <c r="C56" s="107">
        <f t="shared" ref="C56:V56" si="10">-(C54*0.014)</f>
        <v>-9528.8208400000003</v>
      </c>
      <c r="D56" s="107">
        <f t="shared" si="10"/>
        <v>-9814.6854652000002</v>
      </c>
      <c r="E56" s="107">
        <f t="shared" si="10"/>
        <v>-10109.126029156001</v>
      </c>
      <c r="F56" s="107">
        <f t="shared" si="10"/>
        <v>-10412.399810030682</v>
      </c>
      <c r="G56" s="107">
        <f t="shared" si="10"/>
        <v>-10724.771804331602</v>
      </c>
      <c r="H56" s="107">
        <f t="shared" si="10"/>
        <v>-11046.514958461552</v>
      </c>
      <c r="I56" s="107">
        <f t="shared" si="10"/>
        <v>-11377.910407215399</v>
      </c>
      <c r="J56" s="107">
        <f t="shared" si="10"/>
        <v>-11719.247719431862</v>
      </c>
      <c r="K56" s="107">
        <f t="shared" si="10"/>
        <v>-12070.825151014818</v>
      </c>
      <c r="L56" s="107">
        <f t="shared" si="10"/>
        <v>-12432.949905545263</v>
      </c>
      <c r="M56" s="107">
        <f t="shared" si="10"/>
        <v>-12805.938402711621</v>
      </c>
      <c r="N56" s="107">
        <f t="shared" si="10"/>
        <v>-13190.11655479297</v>
      </c>
      <c r="O56" s="107">
        <f t="shared" si="10"/>
        <v>-13585.82005143676</v>
      </c>
      <c r="P56" s="107">
        <f t="shared" si="10"/>
        <v>-13993.394652979861</v>
      </c>
      <c r="Q56" s="107">
        <f t="shared" si="10"/>
        <v>-14413.196492569259</v>
      </c>
      <c r="R56" s="107">
        <f t="shared" si="10"/>
        <v>-14845.592387346336</v>
      </c>
      <c r="S56" s="107">
        <f t="shared" si="10"/>
        <v>-15290.960158966727</v>
      </c>
      <c r="T56" s="107">
        <f t="shared" si="10"/>
        <v>-15749.688963735727</v>
      </c>
      <c r="U56" s="107">
        <f t="shared" si="10"/>
        <v>-16222.179632647798</v>
      </c>
      <c r="V56" s="107">
        <f t="shared" si="10"/>
        <v>-16708.845021627232</v>
      </c>
    </row>
    <row r="57" spans="1:22" s="48" customFormat="1" x14ac:dyDescent="0.2">
      <c r="A57" s="110" t="s">
        <v>220</v>
      </c>
      <c r="B57" s="107">
        <v>0</v>
      </c>
      <c r="C57" s="111">
        <f t="shared" ref="C57:V57" si="11">IF($B$25=B42,$B$20*0.04,0)</f>
        <v>0</v>
      </c>
      <c r="D57" s="111">
        <f t="shared" si="11"/>
        <v>0</v>
      </c>
      <c r="E57" s="111">
        <f t="shared" si="11"/>
        <v>0</v>
      </c>
      <c r="F57" s="111">
        <f t="shared" si="11"/>
        <v>0</v>
      </c>
      <c r="G57" s="111">
        <f t="shared" si="11"/>
        <v>0</v>
      </c>
      <c r="H57" s="111">
        <f>IF($B$25=G42,$B$20*0.04,0)</f>
        <v>136126.01199999999</v>
      </c>
      <c r="I57" s="111">
        <f t="shared" si="11"/>
        <v>0</v>
      </c>
      <c r="J57" s="111">
        <f t="shared" si="11"/>
        <v>0</v>
      </c>
      <c r="K57" s="111">
        <f t="shared" si="11"/>
        <v>0</v>
      </c>
      <c r="L57" s="111">
        <f t="shared" si="11"/>
        <v>0</v>
      </c>
      <c r="M57" s="111">
        <f t="shared" si="11"/>
        <v>0</v>
      </c>
      <c r="N57" s="111">
        <f t="shared" si="11"/>
        <v>0</v>
      </c>
      <c r="O57" s="111">
        <f t="shared" si="11"/>
        <v>0</v>
      </c>
      <c r="P57" s="111">
        <f t="shared" si="11"/>
        <v>0</v>
      </c>
      <c r="Q57" s="111">
        <f t="shared" si="11"/>
        <v>0</v>
      </c>
      <c r="R57" s="111">
        <f t="shared" si="11"/>
        <v>0</v>
      </c>
      <c r="S57" s="111">
        <f t="shared" si="11"/>
        <v>0</v>
      </c>
      <c r="T57" s="111">
        <f t="shared" si="11"/>
        <v>0</v>
      </c>
      <c r="U57" s="111">
        <f t="shared" si="11"/>
        <v>0</v>
      </c>
      <c r="V57" s="111">
        <f t="shared" si="11"/>
        <v>0</v>
      </c>
    </row>
    <row r="58" spans="1:22" s="48" customFormat="1" x14ac:dyDescent="0.2">
      <c r="A58" s="110" t="str">
        <f>A27</f>
        <v>Прочие расходы при эксплуатации объекта, руб. без НДС</v>
      </c>
      <c r="B58" s="107">
        <v>0</v>
      </c>
      <c r="C58" s="107">
        <f>B27*1.04</f>
        <v>0</v>
      </c>
      <c r="D58" s="107">
        <f t="shared" ref="D58:V58" si="12">C58*1.04</f>
        <v>0</v>
      </c>
      <c r="E58" s="107">
        <f t="shared" si="12"/>
        <v>0</v>
      </c>
      <c r="F58" s="107">
        <f t="shared" si="12"/>
        <v>0</v>
      </c>
      <c r="G58" s="107">
        <f t="shared" si="12"/>
        <v>0</v>
      </c>
      <c r="H58" s="107">
        <f t="shared" si="12"/>
        <v>0</v>
      </c>
      <c r="I58" s="107">
        <f t="shared" si="12"/>
        <v>0</v>
      </c>
      <c r="J58" s="107">
        <f t="shared" si="12"/>
        <v>0</v>
      </c>
      <c r="K58" s="107">
        <f t="shared" si="12"/>
        <v>0</v>
      </c>
      <c r="L58" s="107">
        <f t="shared" si="12"/>
        <v>0</v>
      </c>
      <c r="M58" s="107">
        <f t="shared" si="12"/>
        <v>0</v>
      </c>
      <c r="N58" s="107">
        <f t="shared" si="12"/>
        <v>0</v>
      </c>
      <c r="O58" s="107">
        <f t="shared" si="12"/>
        <v>0</v>
      </c>
      <c r="P58" s="107">
        <f t="shared" si="12"/>
        <v>0</v>
      </c>
      <c r="Q58" s="107">
        <f t="shared" si="12"/>
        <v>0</v>
      </c>
      <c r="R58" s="107">
        <f t="shared" si="12"/>
        <v>0</v>
      </c>
      <c r="S58" s="107">
        <f t="shared" si="12"/>
        <v>0</v>
      </c>
      <c r="T58" s="107">
        <f t="shared" si="12"/>
        <v>0</v>
      </c>
      <c r="U58" s="107">
        <f t="shared" si="12"/>
        <v>0</v>
      </c>
      <c r="V58" s="107">
        <f t="shared" si="12"/>
        <v>0</v>
      </c>
    </row>
    <row r="59" spans="1:22" s="48" customFormat="1" x14ac:dyDescent="0.2">
      <c r="A59" s="110" t="s">
        <v>198</v>
      </c>
      <c r="B59" s="107">
        <f t="shared" ref="B59:V59" si="13">-IF(B$42&lt;=$B$25,0,$B$30*(1+B$44)*$B$23)</f>
        <v>0</v>
      </c>
      <c r="C59" s="107">
        <f t="shared" si="13"/>
        <v>0</v>
      </c>
      <c r="D59" s="107">
        <f t="shared" si="13"/>
        <v>0</v>
      </c>
      <c r="E59" s="107">
        <f t="shared" si="13"/>
        <v>0</v>
      </c>
      <c r="F59" s="107">
        <f t="shared" si="13"/>
        <v>0</v>
      </c>
      <c r="G59" s="107">
        <f t="shared" si="13"/>
        <v>0</v>
      </c>
      <c r="H59" s="107">
        <f t="shared" si="13"/>
        <v>-2.6269150523638003E-2</v>
      </c>
      <c r="I59" s="107">
        <f t="shared" si="13"/>
        <v>-2.7057225039347144E-2</v>
      </c>
      <c r="J59" s="107">
        <f t="shared" si="13"/>
        <v>-2.7868941790527558E-2</v>
      </c>
      <c r="K59" s="107">
        <f t="shared" si="13"/>
        <v>-2.8705010044243386E-2</v>
      </c>
      <c r="L59" s="107">
        <f t="shared" si="13"/>
        <v>-2.9566160345570688E-2</v>
      </c>
      <c r="M59" s="107">
        <f t="shared" si="13"/>
        <v>-3.0453145155937809E-2</v>
      </c>
      <c r="N59" s="107">
        <f t="shared" si="13"/>
        <v>-3.1366739510615943E-2</v>
      </c>
      <c r="O59" s="107">
        <f t="shared" si="13"/>
        <v>-3.2307741695934422E-2</v>
      </c>
      <c r="P59" s="107">
        <f t="shared" si="13"/>
        <v>-3.3276973946812463E-2</v>
      </c>
      <c r="Q59" s="107">
        <f t="shared" si="13"/>
        <v>-3.4275283165216837E-2</v>
      </c>
      <c r="R59" s="107">
        <f t="shared" si="13"/>
        <v>-3.530354166017334E-2</v>
      </c>
      <c r="S59" s="107">
        <f t="shared" si="13"/>
        <v>-3.6362647909978542E-2</v>
      </c>
      <c r="T59" s="108">
        <f t="shared" si="13"/>
        <v>-3.7453527347277901E-2</v>
      </c>
      <c r="U59" s="107">
        <f t="shared" si="13"/>
        <v>-3.8577133167696238E-2</v>
      </c>
      <c r="V59" s="109">
        <f t="shared" si="13"/>
        <v>-3.973444716272713E-2</v>
      </c>
    </row>
    <row r="60" spans="1:22" s="48" customFormat="1" x14ac:dyDescent="0.2">
      <c r="A60" s="110" t="s">
        <v>198</v>
      </c>
      <c r="B60" s="107">
        <f t="shared" ref="B60:V60" si="14">-$B$32*(1+B$44)*$B$23*365</f>
        <v>0</v>
      </c>
      <c r="C60" s="107">
        <f t="shared" si="14"/>
        <v>0</v>
      </c>
      <c r="D60" s="107">
        <f t="shared" si="14"/>
        <v>0</v>
      </c>
      <c r="E60" s="107">
        <f t="shared" si="14"/>
        <v>0</v>
      </c>
      <c r="F60" s="107">
        <f t="shared" si="14"/>
        <v>0</v>
      </c>
      <c r="G60" s="107">
        <f t="shared" si="14"/>
        <v>0</v>
      </c>
      <c r="H60" s="107">
        <f t="shared" si="14"/>
        <v>0</v>
      </c>
      <c r="I60" s="107">
        <f t="shared" si="14"/>
        <v>0</v>
      </c>
      <c r="J60" s="107">
        <f t="shared" si="14"/>
        <v>0</v>
      </c>
      <c r="K60" s="107">
        <f t="shared" si="14"/>
        <v>0</v>
      </c>
      <c r="L60" s="107">
        <f t="shared" si="14"/>
        <v>0</v>
      </c>
      <c r="M60" s="107">
        <f t="shared" si="14"/>
        <v>0</v>
      </c>
      <c r="N60" s="107">
        <f t="shared" si="14"/>
        <v>0</v>
      </c>
      <c r="O60" s="107">
        <f t="shared" si="14"/>
        <v>0</v>
      </c>
      <c r="P60" s="107">
        <f t="shared" si="14"/>
        <v>0</v>
      </c>
      <c r="Q60" s="107">
        <f t="shared" si="14"/>
        <v>0</v>
      </c>
      <c r="R60" s="107">
        <f t="shared" si="14"/>
        <v>0</v>
      </c>
      <c r="S60" s="107">
        <f t="shared" si="14"/>
        <v>0</v>
      </c>
      <c r="T60" s="108">
        <f t="shared" si="14"/>
        <v>0</v>
      </c>
      <c r="U60" s="107">
        <f t="shared" si="14"/>
        <v>0</v>
      </c>
      <c r="V60" s="109">
        <f t="shared" si="14"/>
        <v>0</v>
      </c>
    </row>
    <row r="61" spans="1:22" s="48" customFormat="1" x14ac:dyDescent="0.2">
      <c r="A61" s="110" t="s">
        <v>198</v>
      </c>
      <c r="B61" s="107">
        <v>0</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8">
        <v>0</v>
      </c>
      <c r="U61" s="107">
        <v>0</v>
      </c>
      <c r="V61" s="109">
        <v>0</v>
      </c>
    </row>
    <row r="62" spans="1:22" s="48" customFormat="1" x14ac:dyDescent="0.2">
      <c r="A62" s="110" t="s">
        <v>221</v>
      </c>
      <c r="B62" s="107">
        <v>0</v>
      </c>
      <c r="C62" s="107">
        <f>B20*0.022</f>
        <v>74869.306599999996</v>
      </c>
      <c r="D62" s="107">
        <f t="shared" ref="D62:V62" si="15">($B$20-C65)*0.022</f>
        <v>69878.019493333326</v>
      </c>
      <c r="E62" s="107">
        <f t="shared" si="15"/>
        <v>64886.732386666663</v>
      </c>
      <c r="F62" s="107">
        <f t="shared" si="15"/>
        <v>59895.445279999993</v>
      </c>
      <c r="G62" s="107">
        <f t="shared" si="15"/>
        <v>54904.15817333333</v>
      </c>
      <c r="H62" s="107">
        <f t="shared" si="15"/>
        <v>49912.871066666667</v>
      </c>
      <c r="I62" s="107">
        <f t="shared" si="15"/>
        <v>44921.583960000004</v>
      </c>
      <c r="J62" s="107">
        <f t="shared" si="15"/>
        <v>39930.296853333341</v>
      </c>
      <c r="K62" s="107">
        <f t="shared" si="15"/>
        <v>34939.009746666678</v>
      </c>
      <c r="L62" s="107">
        <f t="shared" si="15"/>
        <v>29947.722640000011</v>
      </c>
      <c r="M62" s="107">
        <f t="shared" si="15"/>
        <v>24956.435533333348</v>
      </c>
      <c r="N62" s="107">
        <f t="shared" si="15"/>
        <v>19965.148426666685</v>
      </c>
      <c r="O62" s="107">
        <f t="shared" si="15"/>
        <v>14973.86132000002</v>
      </c>
      <c r="P62" s="107">
        <f t="shared" si="15"/>
        <v>9982.574213333357</v>
      </c>
      <c r="Q62" s="107">
        <f t="shared" si="15"/>
        <v>4991.2871066666939</v>
      </c>
      <c r="R62" s="107">
        <f t="shared" si="15"/>
        <v>3.0733644962310792E-11</v>
      </c>
      <c r="S62" s="107">
        <f t="shared" si="15"/>
        <v>3.0733644962310792E-11</v>
      </c>
      <c r="T62" s="107">
        <f t="shared" si="15"/>
        <v>3.0733644962310792E-11</v>
      </c>
      <c r="U62" s="107">
        <f t="shared" si="15"/>
        <v>3.0733644962310792E-11</v>
      </c>
      <c r="V62" s="107">
        <f t="shared" si="15"/>
        <v>3.0733644962310792E-11</v>
      </c>
    </row>
    <row r="63" spans="1:22" s="90" customFormat="1" ht="42.75" x14ac:dyDescent="0.2">
      <c r="A63" s="112" t="s">
        <v>222</v>
      </c>
      <c r="B63" s="105">
        <f t="shared" ref="B63:V63" si="16">B54+B55</f>
        <v>0</v>
      </c>
      <c r="C63" s="105">
        <f t="shared" si="16"/>
        <v>745970.54576000001</v>
      </c>
      <c r="D63" s="105">
        <f t="shared" si="16"/>
        <v>761112.29582813336</v>
      </c>
      <c r="E63" s="105">
        <f t="shared" si="16"/>
        <v>776858.03701151069</v>
      </c>
      <c r="F63" s="105">
        <f t="shared" si="16"/>
        <v>793225.88904358936</v>
      </c>
      <c r="G63" s="105">
        <f t="shared" si="16"/>
        <v>810234.51524983044</v>
      </c>
      <c r="H63" s="105">
        <f t="shared" si="16"/>
        <v>964029.12458630826</v>
      </c>
      <c r="I63" s="105">
        <f t="shared" si="16"/>
        <v>846251.53272523091</v>
      </c>
      <c r="J63" s="105">
        <f t="shared" si="16"/>
        <v>865300.1440815212</v>
      </c>
      <c r="K63" s="105">
        <f t="shared" si="16"/>
        <v>885069.95239170024</v>
      </c>
      <c r="L63" s="105">
        <f t="shared" si="16"/>
        <v>905582.59356438462</v>
      </c>
      <c r="M63" s="105">
        <f t="shared" si="16"/>
        <v>926860.35258544947</v>
      </c>
      <c r="N63" s="105">
        <f t="shared" si="16"/>
        <v>948926.18299034634</v>
      </c>
      <c r="O63" s="105">
        <f t="shared" si="16"/>
        <v>971803.72692059004</v>
      </c>
      <c r="P63" s="105">
        <f t="shared" si="16"/>
        <v>995517.33578194107</v>
      </c>
      <c r="Q63" s="105">
        <f t="shared" si="16"/>
        <v>1020092.0915223327</v>
      </c>
      <c r="R63" s="105">
        <f t="shared" si="16"/>
        <v>1045553.8285481359</v>
      </c>
      <c r="S63" s="105">
        <f t="shared" si="16"/>
        <v>1076920.4434045802</v>
      </c>
      <c r="T63" s="106">
        <f t="shared" si="16"/>
        <v>1109228.0567067175</v>
      </c>
      <c r="U63" s="105">
        <f t="shared" si="16"/>
        <v>1142504.8984079189</v>
      </c>
      <c r="V63" s="113">
        <f t="shared" si="16"/>
        <v>1176780.0453601566</v>
      </c>
    </row>
    <row r="64" spans="1:22" s="48" customFormat="1" x14ac:dyDescent="0.2">
      <c r="A64" s="110" t="s">
        <v>223</v>
      </c>
      <c r="B64" s="107">
        <v>0</v>
      </c>
      <c r="C64" s="107">
        <f t="shared" ref="C64:Q64" si="17">$B$20/$B$22</f>
        <v>226876.68666666665</v>
      </c>
      <c r="D64" s="107">
        <f t="shared" si="17"/>
        <v>226876.68666666665</v>
      </c>
      <c r="E64" s="107">
        <f t="shared" si="17"/>
        <v>226876.68666666665</v>
      </c>
      <c r="F64" s="107">
        <f t="shared" si="17"/>
        <v>226876.68666666665</v>
      </c>
      <c r="G64" s="107">
        <f t="shared" si="17"/>
        <v>226876.68666666665</v>
      </c>
      <c r="H64" s="107">
        <f t="shared" si="17"/>
        <v>226876.68666666665</v>
      </c>
      <c r="I64" s="107">
        <f t="shared" si="17"/>
        <v>226876.68666666665</v>
      </c>
      <c r="J64" s="107">
        <f t="shared" si="17"/>
        <v>226876.68666666665</v>
      </c>
      <c r="K64" s="107">
        <f t="shared" si="17"/>
        <v>226876.68666666665</v>
      </c>
      <c r="L64" s="107">
        <f t="shared" si="17"/>
        <v>226876.68666666665</v>
      </c>
      <c r="M64" s="107">
        <f t="shared" si="17"/>
        <v>226876.68666666665</v>
      </c>
      <c r="N64" s="107">
        <f t="shared" si="17"/>
        <v>226876.68666666665</v>
      </c>
      <c r="O64" s="107">
        <f t="shared" si="17"/>
        <v>226876.68666666665</v>
      </c>
      <c r="P64" s="107">
        <f t="shared" si="17"/>
        <v>226876.68666666665</v>
      </c>
      <c r="Q64" s="107">
        <f t="shared" si="17"/>
        <v>226876.68666666665</v>
      </c>
      <c r="R64" s="107">
        <v>0</v>
      </c>
      <c r="S64" s="107">
        <v>0</v>
      </c>
      <c r="T64" s="108">
        <v>0</v>
      </c>
      <c r="U64" s="107">
        <v>0</v>
      </c>
      <c r="V64" s="109">
        <v>0</v>
      </c>
    </row>
    <row r="65" spans="1:22" s="48" customFormat="1" x14ac:dyDescent="0.2">
      <c r="A65" s="110" t="s">
        <v>224</v>
      </c>
      <c r="B65" s="107">
        <f>B64</f>
        <v>0</v>
      </c>
      <c r="C65" s="107">
        <f t="shared" ref="C65:V65" si="18">C64+B65</f>
        <v>226876.68666666665</v>
      </c>
      <c r="D65" s="107">
        <f t="shared" si="18"/>
        <v>453753.37333333329</v>
      </c>
      <c r="E65" s="107">
        <f t="shared" si="18"/>
        <v>680630.05999999994</v>
      </c>
      <c r="F65" s="107">
        <f t="shared" si="18"/>
        <v>907506.74666666659</v>
      </c>
      <c r="G65" s="107">
        <f t="shared" si="18"/>
        <v>1134383.4333333331</v>
      </c>
      <c r="H65" s="107">
        <f t="shared" si="18"/>
        <v>1361260.1199999996</v>
      </c>
      <c r="I65" s="107">
        <f t="shared" si="18"/>
        <v>1588136.8066666662</v>
      </c>
      <c r="J65" s="107">
        <f t="shared" si="18"/>
        <v>1815013.4933333327</v>
      </c>
      <c r="K65" s="107">
        <f t="shared" si="18"/>
        <v>2041890.1799999992</v>
      </c>
      <c r="L65" s="107">
        <f t="shared" si="18"/>
        <v>2268766.8666666658</v>
      </c>
      <c r="M65" s="107">
        <f t="shared" si="18"/>
        <v>2495643.5533333323</v>
      </c>
      <c r="N65" s="107">
        <f t="shared" si="18"/>
        <v>2722520.2399999988</v>
      </c>
      <c r="O65" s="107">
        <f t="shared" si="18"/>
        <v>2949396.9266666654</v>
      </c>
      <c r="P65" s="107">
        <f t="shared" si="18"/>
        <v>3176273.6133333319</v>
      </c>
      <c r="Q65" s="107">
        <f t="shared" si="18"/>
        <v>3403150.2999999984</v>
      </c>
      <c r="R65" s="107">
        <f t="shared" si="18"/>
        <v>3403150.2999999984</v>
      </c>
      <c r="S65" s="107">
        <f t="shared" si="18"/>
        <v>3403150.2999999984</v>
      </c>
      <c r="T65" s="108">
        <f t="shared" si="18"/>
        <v>3403150.2999999984</v>
      </c>
      <c r="U65" s="107">
        <f t="shared" si="18"/>
        <v>3403150.2999999984</v>
      </c>
      <c r="V65" s="109">
        <f t="shared" si="18"/>
        <v>3403150.2999999984</v>
      </c>
    </row>
    <row r="66" spans="1:22" s="90" customFormat="1" ht="28.5" x14ac:dyDescent="0.2">
      <c r="A66" s="112" t="s">
        <v>225</v>
      </c>
      <c r="B66" s="105">
        <f t="shared" ref="B66:V66" si="19">B63+B64</f>
        <v>0</v>
      </c>
      <c r="C66" s="105">
        <f t="shared" si="19"/>
        <v>972847.23242666665</v>
      </c>
      <c r="D66" s="105">
        <f t="shared" si="19"/>
        <v>987988.9824948</v>
      </c>
      <c r="E66" s="105">
        <f t="shared" si="19"/>
        <v>1003734.7236781773</v>
      </c>
      <c r="F66" s="105">
        <f t="shared" si="19"/>
        <v>1020102.575710256</v>
      </c>
      <c r="G66" s="105">
        <f t="shared" si="19"/>
        <v>1037111.2019164971</v>
      </c>
      <c r="H66" s="105">
        <f t="shared" si="19"/>
        <v>1190905.8112529749</v>
      </c>
      <c r="I66" s="105">
        <f t="shared" si="19"/>
        <v>1073128.2193918976</v>
      </c>
      <c r="J66" s="105">
        <f t="shared" si="19"/>
        <v>1092176.8307481878</v>
      </c>
      <c r="K66" s="105">
        <f t="shared" si="19"/>
        <v>1111946.6390583669</v>
      </c>
      <c r="L66" s="105">
        <f t="shared" si="19"/>
        <v>1132459.2802310511</v>
      </c>
      <c r="M66" s="105">
        <f t="shared" si="19"/>
        <v>1153737.0392521161</v>
      </c>
      <c r="N66" s="105">
        <f t="shared" si="19"/>
        <v>1175802.8696570131</v>
      </c>
      <c r="O66" s="105">
        <f t="shared" si="19"/>
        <v>1198680.4135872568</v>
      </c>
      <c r="P66" s="105">
        <f t="shared" si="19"/>
        <v>1222394.0224486077</v>
      </c>
      <c r="Q66" s="105">
        <f t="shared" si="19"/>
        <v>1246968.7781889993</v>
      </c>
      <c r="R66" s="105">
        <f t="shared" si="19"/>
        <v>1045553.8285481359</v>
      </c>
      <c r="S66" s="105">
        <f t="shared" si="19"/>
        <v>1076920.4434045802</v>
      </c>
      <c r="T66" s="106">
        <f t="shared" si="19"/>
        <v>1109228.0567067175</v>
      </c>
      <c r="U66" s="105">
        <f t="shared" si="19"/>
        <v>1142504.8984079189</v>
      </c>
      <c r="V66" s="113">
        <f t="shared" si="19"/>
        <v>1176780.0453601566</v>
      </c>
    </row>
    <row r="67" spans="1:22" s="48" customFormat="1" x14ac:dyDescent="0.2">
      <c r="A67" s="110" t="s">
        <v>226</v>
      </c>
      <c r="B67" s="107">
        <f t="shared" ref="B67:V67" si="20">-B51</f>
        <v>0</v>
      </c>
      <c r="C67" s="107">
        <f t="shared" si="20"/>
        <v>0</v>
      </c>
      <c r="D67" s="107">
        <f t="shared" si="20"/>
        <v>0</v>
      </c>
      <c r="E67" s="107">
        <f t="shared" si="20"/>
        <v>0</v>
      </c>
      <c r="F67" s="107">
        <f t="shared" si="20"/>
        <v>0</v>
      </c>
      <c r="G67" s="107">
        <f t="shared" si="20"/>
        <v>0</v>
      </c>
      <c r="H67" s="107">
        <f t="shared" si="20"/>
        <v>0</v>
      </c>
      <c r="I67" s="107">
        <f t="shared" si="20"/>
        <v>0</v>
      </c>
      <c r="J67" s="107">
        <f t="shared" si="20"/>
        <v>0</v>
      </c>
      <c r="K67" s="107">
        <f t="shared" si="20"/>
        <v>0</v>
      </c>
      <c r="L67" s="107">
        <f t="shared" si="20"/>
        <v>0</v>
      </c>
      <c r="M67" s="107">
        <f t="shared" si="20"/>
        <v>0</v>
      </c>
      <c r="N67" s="107">
        <f t="shared" si="20"/>
        <v>0</v>
      </c>
      <c r="O67" s="107">
        <f t="shared" si="20"/>
        <v>0</v>
      </c>
      <c r="P67" s="107">
        <f t="shared" si="20"/>
        <v>0</v>
      </c>
      <c r="Q67" s="107">
        <f t="shared" si="20"/>
        <v>0</v>
      </c>
      <c r="R67" s="107">
        <f t="shared" si="20"/>
        <v>0</v>
      </c>
      <c r="S67" s="107">
        <f t="shared" si="20"/>
        <v>0</v>
      </c>
      <c r="T67" s="108">
        <f t="shared" si="20"/>
        <v>0</v>
      </c>
      <c r="U67" s="107">
        <f t="shared" si="20"/>
        <v>0</v>
      </c>
      <c r="V67" s="109">
        <f t="shared" si="20"/>
        <v>0</v>
      </c>
    </row>
    <row r="68" spans="1:22" s="90" customFormat="1" ht="14.25" x14ac:dyDescent="0.2">
      <c r="A68" s="114" t="s">
        <v>227</v>
      </c>
      <c r="B68" s="105">
        <f t="shared" ref="B68:V68" si="21">B66+B67</f>
        <v>0</v>
      </c>
      <c r="C68" s="105">
        <f t="shared" si="21"/>
        <v>972847.23242666665</v>
      </c>
      <c r="D68" s="105">
        <f t="shared" si="21"/>
        <v>987988.9824948</v>
      </c>
      <c r="E68" s="105">
        <f t="shared" si="21"/>
        <v>1003734.7236781773</v>
      </c>
      <c r="F68" s="105">
        <f t="shared" si="21"/>
        <v>1020102.575710256</v>
      </c>
      <c r="G68" s="105">
        <f t="shared" si="21"/>
        <v>1037111.2019164971</v>
      </c>
      <c r="H68" s="105">
        <f t="shared" si="21"/>
        <v>1190905.8112529749</v>
      </c>
      <c r="I68" s="105">
        <f t="shared" si="21"/>
        <v>1073128.2193918976</v>
      </c>
      <c r="J68" s="105">
        <f t="shared" si="21"/>
        <v>1092176.8307481878</v>
      </c>
      <c r="K68" s="105">
        <f t="shared" si="21"/>
        <v>1111946.6390583669</v>
      </c>
      <c r="L68" s="105">
        <f t="shared" si="21"/>
        <v>1132459.2802310511</v>
      </c>
      <c r="M68" s="105">
        <f t="shared" si="21"/>
        <v>1153737.0392521161</v>
      </c>
      <c r="N68" s="105">
        <f t="shared" si="21"/>
        <v>1175802.8696570131</v>
      </c>
      <c r="O68" s="105">
        <f t="shared" si="21"/>
        <v>1198680.4135872568</v>
      </c>
      <c r="P68" s="105">
        <f t="shared" si="21"/>
        <v>1222394.0224486077</v>
      </c>
      <c r="Q68" s="106">
        <f t="shared" si="21"/>
        <v>1246968.7781889993</v>
      </c>
      <c r="R68" s="105">
        <f t="shared" si="21"/>
        <v>1045553.8285481359</v>
      </c>
      <c r="S68" s="105">
        <f t="shared" si="21"/>
        <v>1076920.4434045802</v>
      </c>
      <c r="T68" s="106">
        <f t="shared" si="21"/>
        <v>1109228.0567067175</v>
      </c>
      <c r="U68" s="105">
        <f t="shared" si="21"/>
        <v>1142504.8984079189</v>
      </c>
      <c r="V68" s="113">
        <f t="shared" si="21"/>
        <v>1176780.0453601566</v>
      </c>
    </row>
    <row r="69" spans="1:22" s="48" customFormat="1" x14ac:dyDescent="0.2">
      <c r="A69" s="110" t="s">
        <v>197</v>
      </c>
      <c r="B69" s="107">
        <f t="shared" ref="B69:V69" si="22">-MAX(B68*$B$31,0)</f>
        <v>0</v>
      </c>
      <c r="C69" s="107">
        <f t="shared" si="22"/>
        <v>-194569.44648533335</v>
      </c>
      <c r="D69" s="107">
        <f t="shared" si="22"/>
        <v>-197597.79649896</v>
      </c>
      <c r="E69" s="107">
        <f t="shared" si="22"/>
        <v>-200746.94473563548</v>
      </c>
      <c r="F69" s="107">
        <f t="shared" si="22"/>
        <v>-204020.51514205121</v>
      </c>
      <c r="G69" s="107">
        <f t="shared" si="22"/>
        <v>-207422.24038329942</v>
      </c>
      <c r="H69" s="107">
        <f t="shared" si="22"/>
        <v>-238181.16225059499</v>
      </c>
      <c r="I69" s="107">
        <f t="shared" si="22"/>
        <v>-214625.64387837952</v>
      </c>
      <c r="J69" s="107">
        <f t="shared" si="22"/>
        <v>-218435.36614963759</v>
      </c>
      <c r="K69" s="107">
        <f t="shared" si="22"/>
        <v>-222389.3278116734</v>
      </c>
      <c r="L69" s="107">
        <f t="shared" si="22"/>
        <v>-226491.85604621025</v>
      </c>
      <c r="M69" s="108">
        <f t="shared" si="22"/>
        <v>-230747.40785042325</v>
      </c>
      <c r="N69" s="108">
        <f t="shared" si="22"/>
        <v>-235160.57393140264</v>
      </c>
      <c r="O69" s="108">
        <f t="shared" si="22"/>
        <v>-239736.08271745138</v>
      </c>
      <c r="P69" s="107">
        <f t="shared" si="22"/>
        <v>-244478.80448972154</v>
      </c>
      <c r="Q69" s="108">
        <f t="shared" si="22"/>
        <v>-249393.75563779986</v>
      </c>
      <c r="R69" s="108">
        <f t="shared" si="22"/>
        <v>-209110.76570962719</v>
      </c>
      <c r="S69" s="107">
        <f t="shared" si="22"/>
        <v>-215384.08868091606</v>
      </c>
      <c r="T69" s="108">
        <f t="shared" si="22"/>
        <v>-221845.61134134349</v>
      </c>
      <c r="U69" s="107">
        <f t="shared" si="22"/>
        <v>-228500.97968158379</v>
      </c>
      <c r="V69" s="109">
        <f t="shared" si="22"/>
        <v>-235356.00907203133</v>
      </c>
    </row>
    <row r="70" spans="1:22" s="48" customFormat="1" x14ac:dyDescent="0.2">
      <c r="A70" s="115" t="s">
        <v>228</v>
      </c>
      <c r="B70" s="116">
        <f t="shared" ref="B70:V70" si="23">B68+B69</f>
        <v>0</v>
      </c>
      <c r="C70" s="116">
        <f t="shared" si="23"/>
        <v>778277.78594133328</v>
      </c>
      <c r="D70" s="116">
        <f t="shared" si="23"/>
        <v>790391.18599584</v>
      </c>
      <c r="E70" s="116">
        <f t="shared" si="23"/>
        <v>802987.77894254192</v>
      </c>
      <c r="F70" s="116">
        <f t="shared" si="23"/>
        <v>816082.06056820485</v>
      </c>
      <c r="G70" s="116">
        <f t="shared" si="23"/>
        <v>829688.96153319767</v>
      </c>
      <c r="H70" s="116">
        <f t="shared" si="23"/>
        <v>952724.64900237997</v>
      </c>
      <c r="I70" s="116">
        <f t="shared" si="23"/>
        <v>858502.57551351807</v>
      </c>
      <c r="J70" s="116">
        <f t="shared" si="23"/>
        <v>873741.46459855023</v>
      </c>
      <c r="K70" s="116">
        <f t="shared" si="23"/>
        <v>889557.31124669348</v>
      </c>
      <c r="L70" s="117">
        <f t="shared" si="23"/>
        <v>905967.42418484087</v>
      </c>
      <c r="M70" s="117">
        <f t="shared" si="23"/>
        <v>922989.63140169287</v>
      </c>
      <c r="N70" s="117">
        <f t="shared" si="23"/>
        <v>940642.29572561046</v>
      </c>
      <c r="O70" s="117">
        <f t="shared" si="23"/>
        <v>958944.33086980542</v>
      </c>
      <c r="P70" s="117">
        <f t="shared" si="23"/>
        <v>977915.21795888618</v>
      </c>
      <c r="Q70" s="117">
        <f t="shared" si="23"/>
        <v>997575.02255119942</v>
      </c>
      <c r="R70" s="117">
        <f t="shared" si="23"/>
        <v>836443.06283850875</v>
      </c>
      <c r="S70" s="117">
        <f t="shared" si="23"/>
        <v>861536.35472366423</v>
      </c>
      <c r="T70" s="117">
        <f t="shared" si="23"/>
        <v>887382.44536537398</v>
      </c>
      <c r="U70" s="116">
        <f t="shared" si="23"/>
        <v>914003.91872633505</v>
      </c>
      <c r="V70" s="118">
        <f t="shared" si="23"/>
        <v>941424.03628812521</v>
      </c>
    </row>
    <row r="71" spans="1:22" s="48" customFormat="1" x14ac:dyDescent="0.2">
      <c r="A71" s="98"/>
      <c r="B71" s="119"/>
      <c r="C71" s="119"/>
      <c r="D71" s="119"/>
      <c r="E71" s="119"/>
      <c r="F71" s="119"/>
      <c r="G71" s="119"/>
      <c r="H71" s="119"/>
      <c r="I71" s="119"/>
      <c r="J71" s="119"/>
      <c r="K71" s="120"/>
      <c r="L71" s="120"/>
      <c r="M71" s="120"/>
      <c r="N71" s="120"/>
      <c r="O71" s="120"/>
      <c r="P71" s="120"/>
      <c r="Q71" s="120"/>
      <c r="R71" s="120"/>
      <c r="S71" s="120"/>
      <c r="T71" s="119"/>
      <c r="U71" s="119"/>
      <c r="V71" s="121"/>
    </row>
    <row r="72" spans="1:22" s="48" customFormat="1" x14ac:dyDescent="0.2">
      <c r="A72" s="94" t="s">
        <v>229</v>
      </c>
      <c r="B72" s="77">
        <v>1</v>
      </c>
      <c r="C72" s="77">
        <f t="shared" ref="C72:V72" si="24">B72+1</f>
        <v>2</v>
      </c>
      <c r="D72" s="77">
        <f t="shared" si="24"/>
        <v>3</v>
      </c>
      <c r="E72" s="77">
        <f t="shared" si="24"/>
        <v>4</v>
      </c>
      <c r="F72" s="77">
        <f t="shared" si="24"/>
        <v>5</v>
      </c>
      <c r="G72" s="77">
        <f t="shared" si="24"/>
        <v>6</v>
      </c>
      <c r="H72" s="77">
        <f t="shared" si="24"/>
        <v>7</v>
      </c>
      <c r="I72" s="77">
        <f t="shared" si="24"/>
        <v>8</v>
      </c>
      <c r="J72" s="77">
        <f t="shared" si="24"/>
        <v>9</v>
      </c>
      <c r="K72" s="79">
        <f t="shared" si="24"/>
        <v>10</v>
      </c>
      <c r="L72" s="80">
        <f t="shared" si="24"/>
        <v>11</v>
      </c>
      <c r="M72" s="80">
        <f t="shared" si="24"/>
        <v>12</v>
      </c>
      <c r="N72" s="80">
        <f t="shared" si="24"/>
        <v>13</v>
      </c>
      <c r="O72" s="80">
        <f t="shared" si="24"/>
        <v>14</v>
      </c>
      <c r="P72" s="80">
        <f t="shared" si="24"/>
        <v>15</v>
      </c>
      <c r="Q72" s="80">
        <f t="shared" si="24"/>
        <v>16</v>
      </c>
      <c r="R72" s="80">
        <f t="shared" si="24"/>
        <v>17</v>
      </c>
      <c r="S72" s="80">
        <f t="shared" si="24"/>
        <v>18</v>
      </c>
      <c r="T72" s="80">
        <f t="shared" si="24"/>
        <v>19</v>
      </c>
      <c r="U72" s="80">
        <f t="shared" si="24"/>
        <v>20</v>
      </c>
      <c r="V72" s="81">
        <f t="shared" si="24"/>
        <v>21</v>
      </c>
    </row>
    <row r="73" spans="1:22" s="90" customFormat="1" ht="28.5" x14ac:dyDescent="0.2">
      <c r="A73" s="122" t="s">
        <v>225</v>
      </c>
      <c r="B73" s="105">
        <f t="shared" ref="B73:V73" si="25">B66</f>
        <v>0</v>
      </c>
      <c r="C73" s="105">
        <f t="shared" si="25"/>
        <v>972847.23242666665</v>
      </c>
      <c r="D73" s="105">
        <f t="shared" si="25"/>
        <v>987988.9824948</v>
      </c>
      <c r="E73" s="105">
        <f t="shared" si="25"/>
        <v>1003734.7236781773</v>
      </c>
      <c r="F73" s="105">
        <f t="shared" si="25"/>
        <v>1020102.575710256</v>
      </c>
      <c r="G73" s="105">
        <f t="shared" si="25"/>
        <v>1037111.2019164971</v>
      </c>
      <c r="H73" s="105">
        <f t="shared" si="25"/>
        <v>1190905.8112529749</v>
      </c>
      <c r="I73" s="105">
        <f t="shared" si="25"/>
        <v>1073128.2193918976</v>
      </c>
      <c r="J73" s="105">
        <f t="shared" si="25"/>
        <v>1092176.8307481878</v>
      </c>
      <c r="K73" s="105">
        <f t="shared" si="25"/>
        <v>1111946.6390583669</v>
      </c>
      <c r="L73" s="106">
        <f t="shared" si="25"/>
        <v>1132459.2802310511</v>
      </c>
      <c r="M73" s="106">
        <f t="shared" si="25"/>
        <v>1153737.0392521161</v>
      </c>
      <c r="N73" s="106">
        <f t="shared" si="25"/>
        <v>1175802.8696570131</v>
      </c>
      <c r="O73" s="106">
        <f t="shared" si="25"/>
        <v>1198680.4135872568</v>
      </c>
      <c r="P73" s="106">
        <f t="shared" si="25"/>
        <v>1222394.0224486077</v>
      </c>
      <c r="Q73" s="106">
        <f t="shared" si="25"/>
        <v>1246968.7781889993</v>
      </c>
      <c r="R73" s="106">
        <f t="shared" si="25"/>
        <v>1045553.8285481359</v>
      </c>
      <c r="S73" s="106">
        <f t="shared" si="25"/>
        <v>1076920.4434045802</v>
      </c>
      <c r="T73" s="106">
        <f t="shared" si="25"/>
        <v>1109228.0567067175</v>
      </c>
      <c r="U73" s="106">
        <f t="shared" si="25"/>
        <v>1142504.8984079189</v>
      </c>
      <c r="V73" s="113">
        <f t="shared" si="25"/>
        <v>1176780.0453601566</v>
      </c>
    </row>
    <row r="74" spans="1:22" s="48" customFormat="1" x14ac:dyDescent="0.2">
      <c r="A74" s="110" t="s">
        <v>223</v>
      </c>
      <c r="B74" s="107">
        <f t="shared" ref="B74:V74" si="26">-B64</f>
        <v>0</v>
      </c>
      <c r="C74" s="107">
        <f t="shared" si="26"/>
        <v>-226876.68666666665</v>
      </c>
      <c r="D74" s="107">
        <f t="shared" si="26"/>
        <v>-226876.68666666665</v>
      </c>
      <c r="E74" s="107">
        <f t="shared" si="26"/>
        <v>-226876.68666666665</v>
      </c>
      <c r="F74" s="107">
        <f t="shared" si="26"/>
        <v>-226876.68666666665</v>
      </c>
      <c r="G74" s="107">
        <f t="shared" si="26"/>
        <v>-226876.68666666665</v>
      </c>
      <c r="H74" s="107">
        <f t="shared" si="26"/>
        <v>-226876.68666666665</v>
      </c>
      <c r="I74" s="107">
        <f t="shared" si="26"/>
        <v>-226876.68666666665</v>
      </c>
      <c r="J74" s="107">
        <f t="shared" si="26"/>
        <v>-226876.68666666665</v>
      </c>
      <c r="K74" s="107">
        <f t="shared" si="26"/>
        <v>-226876.68666666665</v>
      </c>
      <c r="L74" s="108">
        <f t="shared" si="26"/>
        <v>-226876.68666666665</v>
      </c>
      <c r="M74" s="108">
        <f t="shared" si="26"/>
        <v>-226876.68666666665</v>
      </c>
      <c r="N74" s="108">
        <f t="shared" si="26"/>
        <v>-226876.68666666665</v>
      </c>
      <c r="O74" s="108">
        <f t="shared" si="26"/>
        <v>-226876.68666666665</v>
      </c>
      <c r="P74" s="108">
        <f t="shared" si="26"/>
        <v>-226876.68666666665</v>
      </c>
      <c r="Q74" s="108">
        <f t="shared" si="26"/>
        <v>-226876.68666666665</v>
      </c>
      <c r="R74" s="108">
        <f t="shared" si="26"/>
        <v>0</v>
      </c>
      <c r="S74" s="108">
        <f t="shared" si="26"/>
        <v>0</v>
      </c>
      <c r="T74" s="108">
        <f t="shared" si="26"/>
        <v>0</v>
      </c>
      <c r="U74" s="108">
        <f t="shared" si="26"/>
        <v>0</v>
      </c>
      <c r="V74" s="109">
        <f t="shared" si="26"/>
        <v>0</v>
      </c>
    </row>
    <row r="75" spans="1:22" s="48" customFormat="1" x14ac:dyDescent="0.2">
      <c r="A75" s="110" t="s">
        <v>226</v>
      </c>
      <c r="B75" s="107">
        <f t="shared" ref="B75:V75" si="27">B67</f>
        <v>0</v>
      </c>
      <c r="C75" s="107">
        <f t="shared" si="27"/>
        <v>0</v>
      </c>
      <c r="D75" s="107">
        <f t="shared" si="27"/>
        <v>0</v>
      </c>
      <c r="E75" s="107">
        <f t="shared" si="27"/>
        <v>0</v>
      </c>
      <c r="F75" s="107">
        <f t="shared" si="27"/>
        <v>0</v>
      </c>
      <c r="G75" s="107">
        <f t="shared" si="27"/>
        <v>0</v>
      </c>
      <c r="H75" s="107">
        <f t="shared" si="27"/>
        <v>0</v>
      </c>
      <c r="I75" s="107">
        <f t="shared" si="27"/>
        <v>0</v>
      </c>
      <c r="J75" s="107">
        <f t="shared" si="27"/>
        <v>0</v>
      </c>
      <c r="K75" s="107">
        <f t="shared" si="27"/>
        <v>0</v>
      </c>
      <c r="L75" s="108">
        <f t="shared" si="27"/>
        <v>0</v>
      </c>
      <c r="M75" s="108">
        <f t="shared" si="27"/>
        <v>0</v>
      </c>
      <c r="N75" s="108">
        <f t="shared" si="27"/>
        <v>0</v>
      </c>
      <c r="O75" s="108">
        <f t="shared" si="27"/>
        <v>0</v>
      </c>
      <c r="P75" s="108">
        <f t="shared" si="27"/>
        <v>0</v>
      </c>
      <c r="Q75" s="108">
        <f t="shared" si="27"/>
        <v>0</v>
      </c>
      <c r="R75" s="108">
        <f t="shared" si="27"/>
        <v>0</v>
      </c>
      <c r="S75" s="108">
        <f t="shared" si="27"/>
        <v>0</v>
      </c>
      <c r="T75" s="108">
        <f t="shared" si="27"/>
        <v>0</v>
      </c>
      <c r="U75" s="108">
        <f t="shared" si="27"/>
        <v>0</v>
      </c>
      <c r="V75" s="109">
        <f t="shared" si="27"/>
        <v>0</v>
      </c>
    </row>
    <row r="76" spans="1:22" s="48" customFormat="1" x14ac:dyDescent="0.2">
      <c r="A76" s="110" t="s">
        <v>197</v>
      </c>
      <c r="B76" s="107">
        <f>IF(SUM($B$69:B69)+SUM($A$76:A76)&gt;0,0,SUM($B$69:B69)-SUM($A$76:A76))</f>
        <v>0</v>
      </c>
      <c r="C76" s="107">
        <f>IF(SUM($B$69:C69)+SUM($A$76:B76)&gt;0,0,SUM($B$69:C69)-SUM($A$76:B76))</f>
        <v>-194569.44648533335</v>
      </c>
      <c r="D76" s="107">
        <f>IF(SUM($B$69:D69)+SUM($A$76:C76)&gt;0,0,SUM($B$69:D69)-SUM($A$76:C76))</f>
        <v>-197597.79649896003</v>
      </c>
      <c r="E76" s="107">
        <f>IF(SUM($B$69:E69)+SUM($A$76:D76)&gt;0,0,SUM($B$69:E69)-SUM($A$76:D76))</f>
        <v>-200746.94473563542</v>
      </c>
      <c r="F76" s="107">
        <f>IF(SUM($B$69:F69)+SUM($A$76:E76)&gt;0,0,SUM($B$69:F69)-SUM($A$76:E76))</f>
        <v>-204020.51514205127</v>
      </c>
      <c r="G76" s="107">
        <f>IF(SUM($B$69:G69)+SUM($A$76:F76)&gt;0,0,SUM($B$69:G69)-SUM($A$76:F76))</f>
        <v>-207422.24038329942</v>
      </c>
      <c r="H76" s="107">
        <f>IF(SUM($B$69:H69)+SUM($A$76:G76)&gt;0,0,SUM($B$69:H69)-SUM($A$76:G76))</f>
        <v>-238181.16225059505</v>
      </c>
      <c r="I76" s="107">
        <f>IF(SUM($B$69:I69)+SUM($A$76:H76)&gt;0,0,SUM($B$69:I69)-SUM($A$76:H76))</f>
        <v>-214625.6438783796</v>
      </c>
      <c r="J76" s="107">
        <f>IF(SUM($B$69:J69)+SUM($A$76:I76)&gt;0,0,SUM($B$69:J69)-SUM($A$76:I76))</f>
        <v>-218435.36614963762</v>
      </c>
      <c r="K76" s="107">
        <f>IF(SUM($B$69:K69)+SUM($A$76:J76)&gt;0,0,SUM($B$69:K69)-SUM($A$76:J76))</f>
        <v>-222389.32781167352</v>
      </c>
      <c r="L76" s="108">
        <f>IF(SUM($B$69:L69)+SUM($A$76:K76)&gt;0,0,SUM($B$69:L69)-SUM($A$76:K76))</f>
        <v>-226491.85604621004</v>
      </c>
      <c r="M76" s="108">
        <f>IF(SUM($B$69:M69)+SUM($A$76:L76)&gt;0,0,SUM($B$69:M69)-SUM($A$76:L76))</f>
        <v>-230747.40785042336</v>
      </c>
      <c r="N76" s="108">
        <f>IF(SUM($B$69:N69)+SUM($A$76:M76)&gt;0,0,SUM($B$69:N69)-SUM($A$76:M76))</f>
        <v>-235160.57393140253</v>
      </c>
      <c r="O76" s="108">
        <f>IF(SUM($B$69:O69)+SUM($A$76:N76)&gt;0,0,SUM($B$69:O69)-SUM($A$76:N76))</f>
        <v>-239736.08271745127</v>
      </c>
      <c r="P76" s="108">
        <f>IF(SUM($B$69:P69)+SUM($A$76:O76)&gt;0,0,SUM($B$69:P69)-SUM($A$76:O76))</f>
        <v>-244478.80448972154</v>
      </c>
      <c r="Q76" s="108">
        <f>IF(SUM($B$69:Q69)+SUM($A$76:P76)&gt;0,0,SUM($B$69:Q69)-SUM($A$76:P76))</f>
        <v>-249393.75563779986</v>
      </c>
      <c r="R76" s="108">
        <f>IF(SUM($B$69:R69)+SUM($A$76:Q76)&gt;0,0,SUM($B$69:R69)-SUM($A$76:Q76))</f>
        <v>-209110.76570962695</v>
      </c>
      <c r="S76" s="108">
        <f>IF(SUM($B$69:S69)+SUM($A$76:R76)&gt;0,0,SUM($B$69:S69)-SUM($A$76:R76))</f>
        <v>-215384.088680916</v>
      </c>
      <c r="T76" s="108">
        <f>IF(SUM($B$69:T69)+SUM($A$76:S76)&gt;0,0,SUM($B$69:T69)-SUM($A$76:S76))</f>
        <v>-221845.61134134373</v>
      </c>
      <c r="U76" s="108">
        <f>IF(SUM($B$69:U69)+SUM($A$76:T76)&gt;0,0,SUM($B$69:U69)-SUM($A$76:T76))</f>
        <v>-228500.97968158405</v>
      </c>
      <c r="V76" s="109">
        <f>IF(SUM($B$69:V69)+SUM($A$76:U76)&gt;0,0,SUM($B$69:V69)-SUM($A$76:U76))</f>
        <v>-235356.00907203089</v>
      </c>
    </row>
    <row r="77" spans="1:22" s="48" customFormat="1" x14ac:dyDescent="0.2">
      <c r="A77" s="110" t="s">
        <v>230</v>
      </c>
      <c r="B77" s="107">
        <f>B20*0.2</f>
        <v>680630.06</v>
      </c>
      <c r="C77" s="107">
        <f>$B$77/5</f>
        <v>136126.01200000002</v>
      </c>
      <c r="D77" s="107">
        <f>$B$77/5</f>
        <v>136126.01200000002</v>
      </c>
      <c r="E77" s="107">
        <f>$B$77/5</f>
        <v>136126.01200000002</v>
      </c>
      <c r="F77" s="107">
        <f>$B$77/5</f>
        <v>136126.01200000002</v>
      </c>
      <c r="G77" s="107">
        <f>$B$77/5</f>
        <v>136126.01200000002</v>
      </c>
      <c r="H77" s="107">
        <v>0</v>
      </c>
      <c r="I77" s="107">
        <v>0</v>
      </c>
      <c r="J77" s="107">
        <v>0</v>
      </c>
      <c r="K77" s="107">
        <v>0</v>
      </c>
      <c r="L77" s="108">
        <v>0</v>
      </c>
      <c r="M77" s="108">
        <v>0</v>
      </c>
      <c r="N77" s="108">
        <v>0</v>
      </c>
      <c r="O77" s="108">
        <v>0</v>
      </c>
      <c r="P77" s="108">
        <v>0</v>
      </c>
      <c r="Q77" s="108">
        <v>0</v>
      </c>
      <c r="R77" s="108">
        <v>0</v>
      </c>
      <c r="S77" s="108">
        <v>0</v>
      </c>
      <c r="T77" s="108">
        <v>0</v>
      </c>
      <c r="U77" s="108">
        <v>0</v>
      </c>
      <c r="V77" s="109">
        <v>0</v>
      </c>
    </row>
    <row r="78" spans="1:22" s="48" customFormat="1" x14ac:dyDescent="0.2">
      <c r="A78" s="110" t="s">
        <v>231</v>
      </c>
      <c r="B78" s="107">
        <f>-B54*(B34)</f>
        <v>0</v>
      </c>
      <c r="C78" s="107">
        <f t="shared" ref="C78:V78" si="28">-(C54-B54)*$B$34</f>
        <v>-81675.607199999999</v>
      </c>
      <c r="D78" s="107">
        <f t="shared" si="28"/>
        <v>-2450.268215999999</v>
      </c>
      <c r="E78" s="107">
        <f t="shared" si="28"/>
        <v>-2523.7762624799971</v>
      </c>
      <c r="F78" s="107">
        <f t="shared" si="28"/>
        <v>-2599.4895503544062</v>
      </c>
      <c r="G78" s="107">
        <f t="shared" si="28"/>
        <v>-2677.4742368650391</v>
      </c>
      <c r="H78" s="107">
        <f t="shared" si="28"/>
        <v>-2757.7984639709907</v>
      </c>
      <c r="I78" s="107">
        <f t="shared" si="28"/>
        <v>-2840.5324178901174</v>
      </c>
      <c r="J78" s="107">
        <f t="shared" si="28"/>
        <v>-2925.748390426822</v>
      </c>
      <c r="K78" s="107">
        <f t="shared" si="28"/>
        <v>-3013.5208421396278</v>
      </c>
      <c r="L78" s="108">
        <f t="shared" si="28"/>
        <v>-3103.9264674038159</v>
      </c>
      <c r="M78" s="108">
        <f t="shared" si="28"/>
        <v>-3197.0442614259291</v>
      </c>
      <c r="N78" s="108">
        <f t="shared" si="28"/>
        <v>-3292.9555892687008</v>
      </c>
      <c r="O78" s="108">
        <f t="shared" si="28"/>
        <v>-3391.7442569467657</v>
      </c>
      <c r="P78" s="108">
        <f t="shared" si="28"/>
        <v>-3493.4965846551672</v>
      </c>
      <c r="Q78" s="108">
        <f t="shared" si="28"/>
        <v>-3598.301482194825</v>
      </c>
      <c r="R78" s="108">
        <f t="shared" si="28"/>
        <v>-3706.2505266606622</v>
      </c>
      <c r="S78" s="108">
        <f t="shared" si="28"/>
        <v>-3817.4380424604938</v>
      </c>
      <c r="T78" s="108">
        <f t="shared" si="28"/>
        <v>-3931.9611837342941</v>
      </c>
      <c r="U78" s="108">
        <f t="shared" si="28"/>
        <v>-4049.9200192463209</v>
      </c>
      <c r="V78" s="109">
        <f t="shared" si="28"/>
        <v>-4171.4176198237201</v>
      </c>
    </row>
    <row r="79" spans="1:22" s="48" customFormat="1" x14ac:dyDescent="0.2">
      <c r="A79" s="110" t="s">
        <v>232</v>
      </c>
      <c r="B79" s="107">
        <f>-($B$20+$B$21)*$B$23</f>
        <v>-3403150.3</v>
      </c>
      <c r="C79" s="107">
        <v>0</v>
      </c>
      <c r="D79" s="107">
        <v>0</v>
      </c>
      <c r="E79" s="107">
        <v>0</v>
      </c>
      <c r="F79" s="107">
        <v>0</v>
      </c>
      <c r="G79" s="107">
        <v>0</v>
      </c>
      <c r="H79" s="107">
        <v>0</v>
      </c>
      <c r="I79" s="107">
        <v>0</v>
      </c>
      <c r="J79" s="107">
        <v>0</v>
      </c>
      <c r="K79" s="107">
        <v>0</v>
      </c>
      <c r="L79" s="108">
        <v>0</v>
      </c>
      <c r="M79" s="108">
        <v>0</v>
      </c>
      <c r="N79" s="108">
        <v>0</v>
      </c>
      <c r="O79" s="108">
        <v>0</v>
      </c>
      <c r="P79" s="108">
        <v>0</v>
      </c>
      <c r="Q79" s="108">
        <v>0</v>
      </c>
      <c r="R79" s="108">
        <v>0</v>
      </c>
      <c r="S79" s="108">
        <v>0</v>
      </c>
      <c r="T79" s="108">
        <v>0</v>
      </c>
      <c r="U79" s="108">
        <v>0</v>
      </c>
      <c r="V79" s="109">
        <v>0</v>
      </c>
    </row>
    <row r="80" spans="1:22" s="48" customFormat="1" x14ac:dyDescent="0.2">
      <c r="A80" s="110" t="s">
        <v>233</v>
      </c>
      <c r="B80" s="107">
        <f t="shared" ref="B80:V80" si="29">B49-B50</f>
        <v>0</v>
      </c>
      <c r="C80" s="107">
        <f t="shared" si="29"/>
        <v>0</v>
      </c>
      <c r="D80" s="107">
        <f t="shared" si="29"/>
        <v>0</v>
      </c>
      <c r="E80" s="107">
        <f t="shared" si="29"/>
        <v>0</v>
      </c>
      <c r="F80" s="107">
        <f t="shared" si="29"/>
        <v>0</v>
      </c>
      <c r="G80" s="107">
        <f t="shared" si="29"/>
        <v>0</v>
      </c>
      <c r="H80" s="107">
        <f t="shared" si="29"/>
        <v>0</v>
      </c>
      <c r="I80" s="107">
        <f t="shared" si="29"/>
        <v>0</v>
      </c>
      <c r="J80" s="107">
        <f t="shared" si="29"/>
        <v>0</v>
      </c>
      <c r="K80" s="107">
        <f t="shared" si="29"/>
        <v>0</v>
      </c>
      <c r="L80" s="108">
        <f t="shared" si="29"/>
        <v>0</v>
      </c>
      <c r="M80" s="108">
        <f t="shared" si="29"/>
        <v>0</v>
      </c>
      <c r="N80" s="108">
        <f t="shared" si="29"/>
        <v>0</v>
      </c>
      <c r="O80" s="108">
        <f t="shared" si="29"/>
        <v>0</v>
      </c>
      <c r="P80" s="108">
        <f t="shared" si="29"/>
        <v>0</v>
      </c>
      <c r="Q80" s="108">
        <f t="shared" si="29"/>
        <v>0</v>
      </c>
      <c r="R80" s="108">
        <f t="shared" si="29"/>
        <v>0</v>
      </c>
      <c r="S80" s="108">
        <f t="shared" si="29"/>
        <v>0</v>
      </c>
      <c r="T80" s="108">
        <f t="shared" si="29"/>
        <v>0</v>
      </c>
      <c r="U80" s="108">
        <f t="shared" si="29"/>
        <v>0</v>
      </c>
      <c r="V80" s="109">
        <f t="shared" si="29"/>
        <v>0</v>
      </c>
    </row>
    <row r="81" spans="1:22" s="90" customFormat="1" ht="14.25" x14ac:dyDescent="0.2">
      <c r="A81" s="114" t="s">
        <v>234</v>
      </c>
      <c r="B81" s="105">
        <f t="shared" ref="B81:V81" si="30">SUM(B73:B80)</f>
        <v>-2722520.2399999998</v>
      </c>
      <c r="C81" s="105">
        <f t="shared" si="30"/>
        <v>605851.50407466665</v>
      </c>
      <c r="D81" s="105">
        <f t="shared" si="30"/>
        <v>697190.24311317329</v>
      </c>
      <c r="E81" s="105">
        <f t="shared" si="30"/>
        <v>709713.32801339531</v>
      </c>
      <c r="F81" s="105">
        <f t="shared" si="30"/>
        <v>722731.89635118365</v>
      </c>
      <c r="G81" s="105">
        <f t="shared" si="30"/>
        <v>736260.81262966595</v>
      </c>
      <c r="H81" s="105">
        <f t="shared" si="30"/>
        <v>723090.1638717422</v>
      </c>
      <c r="I81" s="105">
        <f t="shared" si="30"/>
        <v>628785.35642896115</v>
      </c>
      <c r="J81" s="105">
        <f t="shared" si="30"/>
        <v>643939.02954145672</v>
      </c>
      <c r="K81" s="105">
        <f t="shared" si="30"/>
        <v>659667.10373788711</v>
      </c>
      <c r="L81" s="106">
        <f t="shared" si="30"/>
        <v>675986.81105077069</v>
      </c>
      <c r="M81" s="106">
        <f t="shared" si="30"/>
        <v>692915.90047360014</v>
      </c>
      <c r="N81" s="106">
        <f t="shared" si="30"/>
        <v>710472.65346967522</v>
      </c>
      <c r="O81" s="106">
        <f t="shared" si="30"/>
        <v>728675.89994619216</v>
      </c>
      <c r="P81" s="106">
        <f t="shared" si="30"/>
        <v>747545.03470756439</v>
      </c>
      <c r="Q81" s="106">
        <f t="shared" si="30"/>
        <v>767100.03440233797</v>
      </c>
      <c r="R81" s="106">
        <f t="shared" si="30"/>
        <v>832736.81231184828</v>
      </c>
      <c r="S81" s="106">
        <f t="shared" si="30"/>
        <v>857718.91668120376</v>
      </c>
      <c r="T81" s="106">
        <f t="shared" si="30"/>
        <v>883450.48418163951</v>
      </c>
      <c r="U81" s="106">
        <f t="shared" si="30"/>
        <v>909953.99870708853</v>
      </c>
      <c r="V81" s="113">
        <f t="shared" si="30"/>
        <v>937252.61866830196</v>
      </c>
    </row>
    <row r="82" spans="1:22" s="90" customFormat="1" ht="14.25" x14ac:dyDescent="0.2">
      <c r="A82" s="114" t="s">
        <v>235</v>
      </c>
      <c r="B82" s="105">
        <f>SUM($B$81:B81)</f>
        <v>-2722520.2399999998</v>
      </c>
      <c r="C82" s="105">
        <f>SUM($B$81:C81)</f>
        <v>-2116668.7359253331</v>
      </c>
      <c r="D82" s="105">
        <f>SUM($B$81:D81)</f>
        <v>-1419478.4928121599</v>
      </c>
      <c r="E82" s="105">
        <f>SUM($B$81:E81)</f>
        <v>-709765.16479876463</v>
      </c>
      <c r="F82" s="105">
        <f>SUM($B$81:F81)</f>
        <v>12966.73155241902</v>
      </c>
      <c r="G82" s="105">
        <f>SUM($B$81:G81)</f>
        <v>749227.54418208497</v>
      </c>
      <c r="H82" s="105">
        <f>SUM($B$81:H81)</f>
        <v>1472317.7080538273</v>
      </c>
      <c r="I82" s="105">
        <f>SUM($B$81:I81)</f>
        <v>2101103.0644827886</v>
      </c>
      <c r="J82" s="105">
        <f>SUM($B$81:J81)</f>
        <v>2745042.0940242452</v>
      </c>
      <c r="K82" s="105">
        <f>SUM($B$81:K81)</f>
        <v>3404709.1977621322</v>
      </c>
      <c r="L82" s="106">
        <f>SUM($B$81:L81)</f>
        <v>4080696.008812903</v>
      </c>
      <c r="M82" s="106">
        <f>SUM($B$81:M81)</f>
        <v>4773611.9092865027</v>
      </c>
      <c r="N82" s="106">
        <f>SUM($B$81:N81)</f>
        <v>5484084.562756178</v>
      </c>
      <c r="O82" s="106">
        <f>SUM($B$81:O81)</f>
        <v>6212760.4627023702</v>
      </c>
      <c r="P82" s="106">
        <f>SUM($B$81:P81)</f>
        <v>6960305.4974099342</v>
      </c>
      <c r="Q82" s="106">
        <f>SUM($B$81:Q81)</f>
        <v>7727405.531812272</v>
      </c>
      <c r="R82" s="106">
        <f>SUM($B$81:R81)</f>
        <v>8560142.3441241197</v>
      </c>
      <c r="S82" s="106">
        <f>SUM($B$81:S81)</f>
        <v>9417861.2608053237</v>
      </c>
      <c r="T82" s="106">
        <f>SUM($B$81:T81)</f>
        <v>10301311.744986963</v>
      </c>
      <c r="U82" s="106">
        <f>SUM($B$81:U81)</f>
        <v>11211265.74369405</v>
      </c>
      <c r="V82" s="113">
        <f>SUM($B$81:V81)</f>
        <v>12148518.362362351</v>
      </c>
    </row>
    <row r="83" spans="1:22" s="48" customFormat="1" x14ac:dyDescent="0.2">
      <c r="A83" s="110" t="s">
        <v>236</v>
      </c>
      <c r="B83" s="123">
        <v>1</v>
      </c>
      <c r="C83" s="123">
        <v>0.86956521739130399</v>
      </c>
      <c r="D83" s="123">
        <v>0.75614366729678595</v>
      </c>
      <c r="E83" s="123">
        <v>0.65751623243198798</v>
      </c>
      <c r="F83" s="123">
        <v>0.57175324559303298</v>
      </c>
      <c r="G83" s="123">
        <v>0.49717673529828998</v>
      </c>
      <c r="H83" s="123">
        <v>0.43232759591155601</v>
      </c>
      <c r="I83" s="123">
        <v>0.37593703992309202</v>
      </c>
      <c r="J83" s="123">
        <v>0.32690177384616698</v>
      </c>
      <c r="K83" s="123">
        <v>0.28426241204014502</v>
      </c>
      <c r="L83" s="124">
        <v>0.24718470612186599</v>
      </c>
      <c r="M83" s="124">
        <v>0.21494322271466601</v>
      </c>
      <c r="N83" s="124">
        <v>0.18690715018666601</v>
      </c>
      <c r="O83" s="124">
        <v>0.16252795668405701</v>
      </c>
      <c r="P83" s="124">
        <v>0.141328657986137</v>
      </c>
      <c r="Q83" s="124">
        <v>0.122894485205336</v>
      </c>
      <c r="R83" s="124">
        <v>0.106864769743771</v>
      </c>
      <c r="S83" s="124">
        <v>9.29258867337137E-2</v>
      </c>
      <c r="T83" s="124">
        <v>8.0805118898881506E-2</v>
      </c>
      <c r="U83" s="124">
        <v>7.0265320781635998E-2</v>
      </c>
      <c r="V83" s="125">
        <v>6.1100278940553102E-2</v>
      </c>
    </row>
    <row r="84" spans="1:22" s="90" customFormat="1" ht="28.5" x14ac:dyDescent="0.2">
      <c r="A84" s="122" t="s">
        <v>237</v>
      </c>
      <c r="B84" s="105">
        <f>-(B20+B77)</f>
        <v>-4083780.36</v>
      </c>
      <c r="C84" s="105">
        <f t="shared" ref="C84:V84" si="31">C81*C83</f>
        <v>526827.39484753599</v>
      </c>
      <c r="D84" s="105">
        <f t="shared" si="31"/>
        <v>527175.98723113257</v>
      </c>
      <c r="E84" s="105">
        <f t="shared" si="31"/>
        <v>466648.03354213538</v>
      </c>
      <c r="F84" s="105">
        <f t="shared" si="31"/>
        <v>413224.30743239674</v>
      </c>
      <c r="G84" s="105">
        <f t="shared" si="31"/>
        <v>366051.74715128331</v>
      </c>
      <c r="H84" s="105">
        <f t="shared" si="31"/>
        <v>312611.83217396337</v>
      </c>
      <c r="I84" s="105">
        <f t="shared" si="31"/>
        <v>236383.70564289001</v>
      </c>
      <c r="J84" s="105">
        <f t="shared" si="31"/>
        <v>210504.81100588152</v>
      </c>
      <c r="K84" s="105">
        <f t="shared" si="31"/>
        <v>187518.56205206836</v>
      </c>
      <c r="L84" s="105">
        <f t="shared" si="31"/>
        <v>167093.6012318421</v>
      </c>
      <c r="M84" s="105">
        <f t="shared" si="31"/>
        <v>148937.57671803038</v>
      </c>
      <c r="N84" s="105">
        <f t="shared" si="31"/>
        <v>132792.41894557572</v>
      </c>
      <c r="O84" s="105">
        <f t="shared" si="31"/>
        <v>118430.20510317097</v>
      </c>
      <c r="P84" s="105">
        <f t="shared" si="31"/>
        <v>105649.53653942028</v>
      </c>
      <c r="Q84" s="105">
        <f t="shared" si="31"/>
        <v>94272.363828870861</v>
      </c>
      <c r="R84" s="105">
        <f t="shared" si="31"/>
        <v>88990.227704867517</v>
      </c>
      <c r="S84" s="105">
        <f t="shared" si="31"/>
        <v>79704.290900881155</v>
      </c>
      <c r="T84" s="105">
        <f t="shared" si="31"/>
        <v>71387.321415571816</v>
      </c>
      <c r="U84" s="105">
        <f t="shared" si="31"/>
        <v>63938.209615685962</v>
      </c>
      <c r="V84" s="105">
        <f t="shared" si="31"/>
        <v>57266.396438397096</v>
      </c>
    </row>
    <row r="85" spans="1:22" s="90" customFormat="1" ht="14.25" x14ac:dyDescent="0.2">
      <c r="A85" s="104" t="s">
        <v>238</v>
      </c>
      <c r="B85" s="105">
        <f>SUM($B$84:B84)</f>
        <v>-4083780.36</v>
      </c>
      <c r="C85" s="105">
        <f>SUM($B$84:C84)</f>
        <v>-3556952.9651524639</v>
      </c>
      <c r="D85" s="105">
        <f>SUM($B$84:D84)</f>
        <v>-3029776.9779213313</v>
      </c>
      <c r="E85" s="105">
        <f>SUM($B$84:E84)</f>
        <v>-2563128.944379196</v>
      </c>
      <c r="F85" s="105">
        <f>SUM($B$84:F84)</f>
        <v>-2149904.6369467992</v>
      </c>
      <c r="G85" s="105">
        <f>SUM($B$84:G84)</f>
        <v>-1783852.8897955159</v>
      </c>
      <c r="H85" s="105">
        <f>SUM($B$84:H84)</f>
        <v>-1471241.0576215526</v>
      </c>
      <c r="I85" s="105">
        <f>SUM($B$84:I84)</f>
        <v>-1234857.3519786627</v>
      </c>
      <c r="J85" s="105">
        <f>SUM($B$84:J84)</f>
        <v>-1024352.5409727811</v>
      </c>
      <c r="K85" s="105">
        <f>SUM($B$84:K84)</f>
        <v>-836833.97892071283</v>
      </c>
      <c r="L85" s="106">
        <f>SUM($B$84:L84)</f>
        <v>-669740.37768887077</v>
      </c>
      <c r="M85" s="106">
        <f>SUM($B$84:M84)</f>
        <v>-520802.80097084038</v>
      </c>
      <c r="N85" s="106">
        <f>SUM($B$84:N84)</f>
        <v>-388010.38202526467</v>
      </c>
      <c r="O85" s="106">
        <f>SUM($B$84:O84)</f>
        <v>-269580.17692209373</v>
      </c>
      <c r="P85" s="106">
        <f>SUM($B$84:P84)</f>
        <v>-163930.64038267345</v>
      </c>
      <c r="Q85" s="106">
        <f>SUM($B$84:Q84)</f>
        <v>-69658.276553802585</v>
      </c>
      <c r="R85" s="106">
        <f>SUM($B$84:R84)</f>
        <v>19331.951151064932</v>
      </c>
      <c r="S85" s="106">
        <f>SUM($B$84:S84)</f>
        <v>99036.242051946087</v>
      </c>
      <c r="T85" s="106">
        <f>SUM($B$84:T84)</f>
        <v>170423.5634675179</v>
      </c>
      <c r="U85" s="106">
        <f>SUM($B$84:U84)</f>
        <v>234361.77308320388</v>
      </c>
      <c r="V85" s="113">
        <f>SUM($B$84:V84)</f>
        <v>291628.169521601</v>
      </c>
    </row>
    <row r="86" spans="1:22" s="90" customFormat="1" ht="14.25" x14ac:dyDescent="0.2">
      <c r="A86" s="104" t="s">
        <v>239</v>
      </c>
      <c r="B86" s="126">
        <f>IF((ISERR(IRR($B$81:B81))),0,IF(IRR($B$81:B81)&lt;0,0,IRR($B$81:B81)))</f>
        <v>0</v>
      </c>
      <c r="C86" s="126">
        <f>IF((ISERR(IRR($B$81:C81))),0,IF(IRR($B$81:C81)&lt;0,0,IRR($B$81:C81)))</f>
        <v>0</v>
      </c>
      <c r="D86" s="126">
        <f>IF((ISERR(IRR($B$81:D81))),0,IF(IRR($B$81:D81)&lt;0,0,IRR($B$81:D81)))</f>
        <v>0</v>
      </c>
      <c r="E86" s="126">
        <f>IF((ISERR(IRR($B$81:E81))),0,IF(IRR($B$81:E81)&lt;0,0,IRR($B$81:E81)))</f>
        <v>0</v>
      </c>
      <c r="F86" s="126">
        <f>IF((ISERR(IRR($B$81:F81))),0,IF(IRR($B$81:F81)&lt;0,0,IRR($B$81:F81)))</f>
        <v>1.8539553941552267E-3</v>
      </c>
      <c r="G86" s="126">
        <f>IF((ISERR(IRR($B$81:G81))),0,IF(IRR($B$81:G81)&lt;0,0,IRR($B$81:G81)))</f>
        <v>8.4303391259999083E-2</v>
      </c>
      <c r="H86" s="126">
        <f>IF((ISERR(IRR($B$81:H81))),0,IF(IRR($B$81:H81)&lt;0,0,IRR($B$81:H81)))</f>
        <v>0.13532204777467016</v>
      </c>
      <c r="I86" s="126">
        <f>IF((ISERR(IRR($B$81:I81))),0,IF(IRR($B$81:I81)&lt;0,0,IRR($B$81:I81)))</f>
        <v>0.16507555749222202</v>
      </c>
      <c r="J86" s="126">
        <f>IF((ISERR(IRR($B$81:J81))),0,IF(IRR($B$81:J81)&lt;0,0,IRR($B$81:J81)))</f>
        <v>0.18639068662547098</v>
      </c>
      <c r="K86" s="126">
        <f>IF((ISERR(IRR($B$81:K81))),0,IF(IRR($B$81:K81)&lt;0,0,IRR($B$81:K81)))</f>
        <v>0.20192210741042849</v>
      </c>
      <c r="L86" s="127">
        <f>IF((ISERR(IRR($B$81:L81))),0,IF(IRR($B$81:L81)&lt;0,0,IRR($B$81:L81)))</f>
        <v>0.21342138205029837</v>
      </c>
      <c r="M86" s="127">
        <f>IF((ISERR(IRR($B$81:M81))),0,IF(IRR($B$81:M81)&lt;0,0,IRR($B$81:M81)))</f>
        <v>0.22205701862259164</v>
      </c>
      <c r="N86" s="127">
        <f>IF((ISERR(IRR($B$81:N81))),0,IF(IRR($B$81:N81)&lt;0,0,IRR($B$81:N81)))</f>
        <v>0.22862271385755295</v>
      </c>
      <c r="O86" s="127">
        <f>IF((ISERR(IRR($B$81:O81))),0,IF(IRR($B$81:O81)&lt;0,0,IRR($B$81:O81)))</f>
        <v>0.23366809012411505</v>
      </c>
      <c r="P86" s="127">
        <f>IF((ISERR(IRR($B$81:P81))),0,IF(IRR($B$81:P81)&lt;0,0,IRR($B$81:P81)))</f>
        <v>0.23758089004077121</v>
      </c>
      <c r="Q86" s="127">
        <f>IF((ISERR(IRR($B$81:Q81))),0,IF(IRR($B$81:Q81)&lt;0,0,IRR($B$81:Q81)))</f>
        <v>0.24063938276718355</v>
      </c>
      <c r="R86" s="127">
        <f>IF((ISERR(IRR($B$81:R81))),0,IF(IRR($B$81:R81)&lt;0,0,IRR($B$81:R81)))</f>
        <v>0.24318180406228085</v>
      </c>
      <c r="S86" s="127">
        <f>IF((ISERR(IRR($B$81:S81))),0,IF(IRR($B$81:S81)&lt;0,0,IRR($B$81:S81)))</f>
        <v>0.24519597704317064</v>
      </c>
      <c r="T86" s="127">
        <f>IF((ISERR(IRR($B$81:T81))),0,IF(IRR($B$81:T81)&lt;0,0,IRR($B$81:T81)))</f>
        <v>0.24679980334618956</v>
      </c>
      <c r="U86" s="127">
        <f>IF((ISERR(IRR($B$81:U81))),0,IF(IRR($B$81:U81)&lt;0,0,IRR($B$81:U81)))</f>
        <v>0.24808248666346122</v>
      </c>
      <c r="V86" s="128">
        <f>IF((ISERR(IRR($B$81:V81))),0,IF(IRR($B$81:V81)&lt;0,0,IRR($B$81:V81)))</f>
        <v>0.24911220615986696</v>
      </c>
    </row>
    <row r="87" spans="1:22" s="90" customFormat="1" ht="14.25" x14ac:dyDescent="0.2">
      <c r="A87" s="104" t="s">
        <v>240</v>
      </c>
      <c r="B87" s="129">
        <f t="shared" ref="B87:V87" si="32">IF(AND(B82&gt;0,A82&lt;0),(B72-(B82/(B82-A82))),0)</f>
        <v>0</v>
      </c>
      <c r="C87" s="129">
        <f t="shared" si="32"/>
        <v>0</v>
      </c>
      <c r="D87" s="129">
        <f t="shared" si="32"/>
        <v>0</v>
      </c>
      <c r="E87" s="129">
        <f t="shared" si="32"/>
        <v>0</v>
      </c>
      <c r="F87" s="129">
        <f t="shared" si="32"/>
        <v>4.9820587252093294</v>
      </c>
      <c r="G87" s="129">
        <f t="shared" si="32"/>
        <v>0</v>
      </c>
      <c r="H87" s="129">
        <f t="shared" si="32"/>
        <v>0</v>
      </c>
      <c r="I87" s="129">
        <f t="shared" si="32"/>
        <v>0</v>
      </c>
      <c r="J87" s="129">
        <f t="shared" si="32"/>
        <v>0</v>
      </c>
      <c r="K87" s="129">
        <f t="shared" si="32"/>
        <v>0</v>
      </c>
      <c r="L87" s="130">
        <f t="shared" si="32"/>
        <v>0</v>
      </c>
      <c r="M87" s="130">
        <f t="shared" si="32"/>
        <v>0</v>
      </c>
      <c r="N87" s="130">
        <f t="shared" si="32"/>
        <v>0</v>
      </c>
      <c r="O87" s="130">
        <f t="shared" si="32"/>
        <v>0</v>
      </c>
      <c r="P87" s="130">
        <f t="shared" si="32"/>
        <v>0</v>
      </c>
      <c r="Q87" s="130">
        <f t="shared" si="32"/>
        <v>0</v>
      </c>
      <c r="R87" s="130">
        <f t="shared" si="32"/>
        <v>0</v>
      </c>
      <c r="S87" s="130">
        <f t="shared" si="32"/>
        <v>0</v>
      </c>
      <c r="T87" s="130">
        <f t="shared" si="32"/>
        <v>0</v>
      </c>
      <c r="U87" s="130">
        <f t="shared" si="32"/>
        <v>0</v>
      </c>
      <c r="V87" s="131">
        <f t="shared" si="32"/>
        <v>0</v>
      </c>
    </row>
    <row r="88" spans="1:22" s="90" customFormat="1" ht="14.25" x14ac:dyDescent="0.2">
      <c r="A88" s="104" t="s">
        <v>241</v>
      </c>
      <c r="B88" s="129">
        <f t="shared" ref="B88:V88" si="33">IF(AND(B85&gt;0,A85&lt;0),(B72-(B85/(B85-A85))),0)</f>
        <v>0</v>
      </c>
      <c r="C88" s="129">
        <f t="shared" si="33"/>
        <v>0</v>
      </c>
      <c r="D88" s="129">
        <f t="shared" si="33"/>
        <v>0</v>
      </c>
      <c r="E88" s="129">
        <f t="shared" si="33"/>
        <v>0</v>
      </c>
      <c r="F88" s="129">
        <f t="shared" si="33"/>
        <v>0</v>
      </c>
      <c r="G88" s="129">
        <f t="shared" si="33"/>
        <v>0</v>
      </c>
      <c r="H88" s="129">
        <f t="shared" si="33"/>
        <v>0</v>
      </c>
      <c r="I88" s="129">
        <f t="shared" si="33"/>
        <v>0</v>
      </c>
      <c r="J88" s="129">
        <f t="shared" si="33"/>
        <v>0</v>
      </c>
      <c r="K88" s="129">
        <f t="shared" si="33"/>
        <v>0</v>
      </c>
      <c r="L88" s="129">
        <f t="shared" si="33"/>
        <v>0</v>
      </c>
      <c r="M88" s="129">
        <f t="shared" si="33"/>
        <v>0</v>
      </c>
      <c r="N88" s="129">
        <f t="shared" si="33"/>
        <v>0</v>
      </c>
      <c r="O88" s="129">
        <f t="shared" si="33"/>
        <v>0</v>
      </c>
      <c r="P88" s="129">
        <f t="shared" si="33"/>
        <v>0</v>
      </c>
      <c r="Q88" s="129">
        <f t="shared" si="33"/>
        <v>0</v>
      </c>
      <c r="R88" s="129">
        <f t="shared" si="33"/>
        <v>16.782763212886941</v>
      </c>
      <c r="S88" s="129">
        <f t="shared" si="33"/>
        <v>0</v>
      </c>
      <c r="T88" s="129">
        <f t="shared" si="33"/>
        <v>0</v>
      </c>
      <c r="U88" s="129">
        <f t="shared" si="33"/>
        <v>0</v>
      </c>
      <c r="V88" s="129">
        <f t="shared" si="33"/>
        <v>0</v>
      </c>
    </row>
    <row r="89" spans="1:22" s="90" customFormat="1" ht="14.25" x14ac:dyDescent="0.2">
      <c r="A89" s="132" t="s">
        <v>242</v>
      </c>
      <c r="B89" s="133"/>
      <c r="C89" s="133"/>
      <c r="D89" s="133"/>
      <c r="E89" s="133"/>
      <c r="F89" s="133"/>
      <c r="G89" s="133"/>
      <c r="H89" s="133"/>
      <c r="I89" s="133"/>
      <c r="J89" s="133"/>
      <c r="K89" s="133"/>
      <c r="L89" s="134"/>
      <c r="M89" s="134"/>
      <c r="N89" s="134"/>
      <c r="O89" s="134"/>
      <c r="P89" s="134"/>
      <c r="Q89" s="134"/>
      <c r="R89" s="134"/>
      <c r="S89" s="134"/>
      <c r="T89" s="134"/>
      <c r="U89" s="134"/>
      <c r="V89" s="135">
        <f>(SUMIF(B84:V84,"&gt;0",B84:V84))/(-SUMIF(B84:V84,"&lt;0",B84:V84))</f>
        <v>1.071411325735844</v>
      </c>
    </row>
    <row r="90" spans="1:22" s="48" customFormat="1" x14ac:dyDescent="0.2">
      <c r="A90" s="51"/>
      <c r="B90" s="51"/>
      <c r="C90" s="51"/>
      <c r="D90" s="51"/>
      <c r="E90" s="51"/>
      <c r="F90" s="51"/>
      <c r="G90" s="51"/>
      <c r="H90" s="51"/>
      <c r="I90" s="51"/>
      <c r="J90" s="51"/>
      <c r="K90" s="51"/>
      <c r="L90" s="51"/>
      <c r="M90" s="51"/>
      <c r="N90" s="51"/>
      <c r="O90" s="51"/>
      <c r="P90" s="51"/>
      <c r="Q90" s="51"/>
      <c r="R90" s="51"/>
      <c r="S90" s="51"/>
      <c r="T90" s="51"/>
      <c r="U90" s="51"/>
      <c r="V90" s="51"/>
    </row>
    <row r="91" spans="1:22" s="48" customFormat="1" ht="107.25" customHeight="1" x14ac:dyDescent="0.2">
      <c r="A91" s="176" t="s">
        <v>243</v>
      </c>
      <c r="B91" s="176"/>
      <c r="C91" s="176"/>
      <c r="D91" s="176"/>
      <c r="E91" s="176"/>
      <c r="F91" s="176"/>
      <c r="G91" s="176"/>
      <c r="H91" s="176"/>
      <c r="I91" s="176"/>
      <c r="J91" s="176"/>
      <c r="K91" s="176"/>
      <c r="L91" s="51"/>
      <c r="M91" s="51"/>
      <c r="N91" s="51"/>
      <c r="O91" s="51"/>
      <c r="P91" s="51"/>
      <c r="Q91" s="51"/>
      <c r="R91" s="51"/>
      <c r="S91" s="51"/>
      <c r="T91" s="51"/>
      <c r="U91" s="51"/>
      <c r="V91" s="51"/>
    </row>
    <row r="92" spans="1:22" s="46" customFormat="1" ht="15.75" customHeight="1" x14ac:dyDescent="0.2">
      <c r="A92" s="136"/>
      <c r="B92" s="136"/>
      <c r="C92" s="136"/>
      <c r="D92" s="136"/>
      <c r="E92" s="136"/>
      <c r="F92" s="136"/>
      <c r="G92" s="136"/>
      <c r="H92" s="136"/>
      <c r="I92" s="136"/>
      <c r="J92" s="136"/>
      <c r="K92" s="136"/>
      <c r="L92" s="136"/>
      <c r="M92" s="136"/>
      <c r="N92" s="136"/>
      <c r="O92" s="136"/>
      <c r="P92" s="136"/>
      <c r="Q92" s="136"/>
      <c r="R92" s="136"/>
      <c r="S92" s="136"/>
      <c r="T92" s="136"/>
      <c r="U92" s="136"/>
      <c r="V92" s="136"/>
    </row>
  </sheetData>
  <mergeCells count="18">
    <mergeCell ref="D25:F26"/>
    <mergeCell ref="G25:G26"/>
    <mergeCell ref="A91:K91"/>
    <mergeCell ref="A16:D16"/>
    <mergeCell ref="A18:G18"/>
    <mergeCell ref="D22:F22"/>
    <mergeCell ref="D23:F23"/>
    <mergeCell ref="D24:F24"/>
    <mergeCell ref="A9:D9"/>
    <mergeCell ref="A10:D10"/>
    <mergeCell ref="A12:D12"/>
    <mergeCell ref="A13:D13"/>
    <mergeCell ref="A15:D15"/>
    <mergeCell ref="B1:D1"/>
    <mergeCell ref="B2:D2"/>
    <mergeCell ref="B3:D3"/>
    <mergeCell ref="A5:D5"/>
    <mergeCell ref="A7:D7"/>
  </mergeCells>
  <printOptions gridLines="1"/>
  <pageMargins left="0.78749999999999998" right="0.78749999999999998" top="0.78749999999999998" bottom="0.78749999999999998" header="0.511811023622047" footer="0.511811023622047"/>
  <pageSetup paperSize="9"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K52"/>
  <sheetViews>
    <sheetView zoomScale="70" zoomScaleNormal="70" workbookViewId="0">
      <selection activeCell="E21" sqref="E21"/>
    </sheetView>
  </sheetViews>
  <sheetFormatPr defaultColWidth="9" defaultRowHeight="15.75" x14ac:dyDescent="0.25"/>
  <cols>
    <col min="1" max="1" width="8" style="16" customWidth="1"/>
    <col min="2" max="2" width="31.5703125" style="16" customWidth="1"/>
    <col min="3" max="6" width="13.85546875" style="16" customWidth="1"/>
    <col min="7" max="7" width="13" style="16" customWidth="1"/>
    <col min="8" max="8" width="17.140625" style="16" customWidth="1"/>
    <col min="9" max="9" width="25.42578125" style="16" customWidth="1"/>
    <col min="10" max="10" width="27.42578125" style="16" customWidth="1"/>
    <col min="11" max="1025" width="8.42578125" style="18" customWidth="1"/>
  </cols>
  <sheetData>
    <row r="1" spans="1:10" s="17" customFormat="1" ht="15.75" customHeight="1" x14ac:dyDescent="0.25">
      <c r="F1" s="8" t="s">
        <v>0</v>
      </c>
      <c r="G1" s="8"/>
      <c r="H1" s="8"/>
      <c r="I1" s="8"/>
      <c r="J1" s="8"/>
    </row>
    <row r="2" spans="1:10" s="17" customFormat="1" ht="15.75" customHeight="1" x14ac:dyDescent="0.25">
      <c r="F2" s="8" t="s">
        <v>1</v>
      </c>
      <c r="G2" s="8"/>
      <c r="H2" s="8"/>
      <c r="I2" s="8"/>
      <c r="J2" s="8"/>
    </row>
    <row r="3" spans="1:10" s="17" customFormat="1" ht="15.75" customHeight="1" x14ac:dyDescent="0.25">
      <c r="F3" s="8" t="s">
        <v>2</v>
      </c>
      <c r="G3" s="8"/>
      <c r="H3" s="8"/>
      <c r="I3" s="8"/>
      <c r="J3" s="8"/>
    </row>
    <row r="4" spans="1:10" s="17" customFormat="1" ht="15.75" customHeight="1" x14ac:dyDescent="0.25"/>
    <row r="5" spans="1:10" s="17" customFormat="1" ht="15.75" customHeight="1" x14ac:dyDescent="0.25">
      <c r="A5" s="14" t="str">
        <f>'6.2 Паспорт фин осв ввод'!A5:AC5</f>
        <v>Год раскрытия информации: 2024  год</v>
      </c>
      <c r="B5" s="14"/>
      <c r="C5" s="14"/>
      <c r="D5" s="14"/>
      <c r="E5" s="14"/>
      <c r="F5" s="14"/>
      <c r="G5" s="14"/>
      <c r="H5" s="14"/>
      <c r="I5" s="14"/>
      <c r="J5" s="14"/>
    </row>
    <row r="6" spans="1:10" s="17" customFormat="1" ht="15.75" customHeight="1" x14ac:dyDescent="0.25"/>
    <row r="7" spans="1:10" s="17" customFormat="1" ht="18.75" customHeight="1" x14ac:dyDescent="0.3">
      <c r="A7" s="13" t="s">
        <v>4</v>
      </c>
      <c r="B7" s="13"/>
      <c r="C7" s="13"/>
      <c r="D7" s="13"/>
      <c r="E7" s="13"/>
      <c r="F7" s="13"/>
      <c r="G7" s="13"/>
      <c r="H7" s="13"/>
      <c r="I7" s="13"/>
      <c r="J7" s="13"/>
    </row>
    <row r="8" spans="1:10" s="17" customFormat="1" ht="15.75" customHeight="1" x14ac:dyDescent="0.25"/>
    <row r="9" spans="1:10" s="17" customFormat="1" ht="15.75" customHeight="1" x14ac:dyDescent="0.25">
      <c r="A9" s="12" t="s">
        <v>5</v>
      </c>
      <c r="B9" s="12"/>
      <c r="C9" s="12"/>
      <c r="D9" s="12"/>
      <c r="E9" s="12"/>
      <c r="F9" s="12"/>
      <c r="G9" s="12"/>
      <c r="H9" s="12"/>
      <c r="I9" s="12"/>
      <c r="J9" s="12"/>
    </row>
    <row r="10" spans="1:10" s="17" customFormat="1" ht="15.75" customHeight="1" x14ac:dyDescent="0.25">
      <c r="A10" s="11" t="s">
        <v>6</v>
      </c>
      <c r="B10" s="11"/>
      <c r="C10" s="11"/>
      <c r="D10" s="11"/>
      <c r="E10" s="11"/>
      <c r="F10" s="11"/>
      <c r="G10" s="11"/>
      <c r="H10" s="11"/>
      <c r="I10" s="11"/>
      <c r="J10" s="11"/>
    </row>
    <row r="11" spans="1:10" s="17" customFormat="1" ht="10.5" customHeight="1" x14ac:dyDescent="0.25"/>
    <row r="12" spans="1:10" s="17" customFormat="1" ht="15.75" customHeight="1" x14ac:dyDescent="0.25">
      <c r="A12" s="12" t="str">
        <f>'1. паспорт местоположение'!A12:C12</f>
        <v>L_0200000105</v>
      </c>
      <c r="B12" s="12"/>
      <c r="C12" s="12"/>
      <c r="D12" s="12"/>
      <c r="E12" s="12"/>
      <c r="F12" s="12"/>
      <c r="G12" s="12"/>
      <c r="H12" s="12"/>
      <c r="I12" s="12"/>
      <c r="J12" s="12"/>
    </row>
    <row r="13" spans="1:10" s="17" customFormat="1" ht="15.75" customHeight="1" x14ac:dyDescent="0.25">
      <c r="A13" s="11" t="s">
        <v>8</v>
      </c>
      <c r="B13" s="11"/>
      <c r="C13" s="11"/>
      <c r="D13" s="11"/>
      <c r="E13" s="11"/>
      <c r="F13" s="11"/>
      <c r="G13" s="11"/>
      <c r="H13" s="11"/>
      <c r="I13" s="11"/>
      <c r="J13" s="11"/>
    </row>
    <row r="14" spans="1:10" s="17" customFormat="1" ht="11.25" customHeight="1" x14ac:dyDescent="0.25"/>
    <row r="15" spans="1:10" s="17" customFormat="1" ht="37.5" customHeight="1" x14ac:dyDescent="0.25">
      <c r="A15" s="12" t="str">
        <f>'1. паспорт местоположение'!A15:C15</f>
        <v>«Реконструкция ВЛ-0,4кВ от ТП-0105 ул. Каскадная, ул. Орская г. Ростов-на-Дону»</v>
      </c>
      <c r="B15" s="12"/>
      <c r="C15" s="12"/>
      <c r="D15" s="12"/>
      <c r="E15" s="12"/>
      <c r="F15" s="12"/>
      <c r="G15" s="12"/>
      <c r="H15" s="12"/>
      <c r="I15" s="12"/>
      <c r="J15" s="12"/>
    </row>
    <row r="16" spans="1:10" s="17" customFormat="1" ht="15.75" customHeight="1" x14ac:dyDescent="0.25">
      <c r="A16" s="11" t="s">
        <v>10</v>
      </c>
      <c r="B16" s="11"/>
      <c r="C16" s="11"/>
      <c r="D16" s="11"/>
      <c r="E16" s="11"/>
      <c r="F16" s="11"/>
      <c r="G16" s="11"/>
      <c r="H16" s="11"/>
      <c r="I16" s="11"/>
      <c r="J16" s="11"/>
    </row>
    <row r="17" spans="1:10" s="17" customFormat="1" ht="15.75" customHeight="1" x14ac:dyDescent="0.25"/>
    <row r="18" spans="1:10" s="17" customFormat="1" ht="18.75" customHeight="1" x14ac:dyDescent="0.25">
      <c r="A18" s="165" t="s">
        <v>244</v>
      </c>
      <c r="B18" s="165"/>
      <c r="C18" s="165"/>
      <c r="D18" s="165"/>
      <c r="E18" s="165"/>
      <c r="F18" s="165"/>
      <c r="G18" s="165"/>
      <c r="H18" s="165"/>
      <c r="I18" s="165"/>
      <c r="J18" s="165"/>
    </row>
    <row r="19" spans="1:10" s="17" customFormat="1" ht="15.75" customHeight="1" x14ac:dyDescent="0.25">
      <c r="A19" s="5" t="s">
        <v>245</v>
      </c>
      <c r="B19" s="177" t="s">
        <v>246</v>
      </c>
      <c r="C19" s="177" t="s">
        <v>247</v>
      </c>
      <c r="D19" s="177"/>
      <c r="E19" s="177"/>
      <c r="F19" s="177"/>
      <c r="G19" s="5" t="s">
        <v>248</v>
      </c>
      <c r="H19" s="177" t="s">
        <v>249</v>
      </c>
      <c r="I19" s="5" t="s">
        <v>250</v>
      </c>
      <c r="J19" s="5" t="s">
        <v>251</v>
      </c>
    </row>
    <row r="20" spans="1:10" s="17" customFormat="1" ht="30.75" customHeight="1" x14ac:dyDescent="0.25">
      <c r="A20" s="5"/>
      <c r="B20" s="177"/>
      <c r="C20" s="177" t="s">
        <v>252</v>
      </c>
      <c r="D20" s="177"/>
      <c r="E20" s="177" t="s">
        <v>253</v>
      </c>
      <c r="F20" s="177"/>
      <c r="G20" s="5"/>
      <c r="H20" s="177"/>
      <c r="I20" s="5"/>
      <c r="J20" s="5"/>
    </row>
    <row r="21" spans="1:10" s="17" customFormat="1" ht="30.75" customHeight="1" x14ac:dyDescent="0.25">
      <c r="A21" s="5"/>
      <c r="B21" s="177"/>
      <c r="C21" s="26" t="s">
        <v>254</v>
      </c>
      <c r="D21" s="137" t="s">
        <v>255</v>
      </c>
      <c r="E21" s="26" t="s">
        <v>254</v>
      </c>
      <c r="F21" s="137" t="s">
        <v>255</v>
      </c>
      <c r="G21" s="5"/>
      <c r="H21" s="177"/>
      <c r="I21" s="5"/>
      <c r="J21" s="5"/>
    </row>
    <row r="22" spans="1:10" s="22" customFormat="1" ht="15.75" customHeight="1" x14ac:dyDescent="0.2">
      <c r="A22" s="27">
        <v>1</v>
      </c>
      <c r="B22" s="138">
        <v>2</v>
      </c>
      <c r="C22" s="27">
        <v>3</v>
      </c>
      <c r="D22" s="138">
        <v>4</v>
      </c>
      <c r="E22" s="27">
        <v>5</v>
      </c>
      <c r="F22" s="138">
        <v>6</v>
      </c>
      <c r="G22" s="27">
        <v>7</v>
      </c>
      <c r="H22" s="138">
        <v>8</v>
      </c>
      <c r="I22" s="27">
        <v>9</v>
      </c>
      <c r="J22" s="27">
        <v>10</v>
      </c>
    </row>
    <row r="23" spans="1:10" s="140" customFormat="1" ht="30.75" customHeight="1" x14ac:dyDescent="0.25">
      <c r="A23" s="23">
        <v>1</v>
      </c>
      <c r="B23" s="139" t="s">
        <v>256</v>
      </c>
      <c r="C23" s="20">
        <v>2024</v>
      </c>
      <c r="D23" s="20">
        <v>2024</v>
      </c>
      <c r="E23" s="20">
        <v>2024</v>
      </c>
      <c r="F23" s="20">
        <v>2024</v>
      </c>
      <c r="G23" s="20" t="s">
        <v>35</v>
      </c>
      <c r="H23" s="20" t="s">
        <v>35</v>
      </c>
      <c r="I23" s="20" t="s">
        <v>35</v>
      </c>
      <c r="J23" s="20" t="s">
        <v>35</v>
      </c>
    </row>
    <row r="24" spans="1:10" s="140" customFormat="1" ht="15.75" customHeight="1" x14ac:dyDescent="0.25">
      <c r="A24" s="20" t="s">
        <v>257</v>
      </c>
      <c r="B24" s="139" t="s">
        <v>258</v>
      </c>
      <c r="C24" s="141" t="s">
        <v>35</v>
      </c>
      <c r="D24" s="141" t="s">
        <v>35</v>
      </c>
      <c r="E24" s="20" t="s">
        <v>35</v>
      </c>
      <c r="F24" s="20" t="s">
        <v>35</v>
      </c>
      <c r="G24" s="20" t="s">
        <v>35</v>
      </c>
      <c r="H24" s="20" t="s">
        <v>35</v>
      </c>
      <c r="I24" s="20" t="s">
        <v>35</v>
      </c>
      <c r="J24" s="20" t="s">
        <v>35</v>
      </c>
    </row>
    <row r="25" spans="1:10" s="140" customFormat="1" ht="30.75" customHeight="1" x14ac:dyDescent="0.25">
      <c r="A25" s="20" t="s">
        <v>259</v>
      </c>
      <c r="B25" s="139" t="s">
        <v>260</v>
      </c>
      <c r="C25" s="20" t="s">
        <v>35</v>
      </c>
      <c r="D25" s="20" t="s">
        <v>35</v>
      </c>
      <c r="E25" s="20" t="s">
        <v>35</v>
      </c>
      <c r="F25" s="20" t="s">
        <v>35</v>
      </c>
      <c r="G25" s="20" t="s">
        <v>35</v>
      </c>
      <c r="H25" s="20" t="s">
        <v>35</v>
      </c>
      <c r="I25" s="20" t="s">
        <v>35</v>
      </c>
      <c r="J25" s="20" t="s">
        <v>35</v>
      </c>
    </row>
    <row r="26" spans="1:10" s="140" customFormat="1" ht="60.75" customHeight="1" x14ac:dyDescent="0.25">
      <c r="A26" s="20" t="s">
        <v>261</v>
      </c>
      <c r="B26" s="139" t="s">
        <v>262</v>
      </c>
      <c r="C26" s="20" t="s">
        <v>35</v>
      </c>
      <c r="D26" s="20" t="s">
        <v>35</v>
      </c>
      <c r="E26" s="20" t="s">
        <v>35</v>
      </c>
      <c r="F26" s="20" t="s">
        <v>35</v>
      </c>
      <c r="G26" s="20" t="s">
        <v>35</v>
      </c>
      <c r="H26" s="20" t="s">
        <v>35</v>
      </c>
      <c r="I26" s="20" t="s">
        <v>35</v>
      </c>
      <c r="J26" s="20" t="s">
        <v>35</v>
      </c>
    </row>
    <row r="27" spans="1:10" s="140" customFormat="1" ht="30.75" customHeight="1" x14ac:dyDescent="0.25">
      <c r="A27" s="20" t="s">
        <v>263</v>
      </c>
      <c r="B27" s="139" t="s">
        <v>264</v>
      </c>
      <c r="C27" s="20" t="s">
        <v>35</v>
      </c>
      <c r="D27" s="20" t="s">
        <v>35</v>
      </c>
      <c r="E27" s="20" t="s">
        <v>35</v>
      </c>
      <c r="F27" s="20" t="s">
        <v>35</v>
      </c>
      <c r="G27" s="20" t="s">
        <v>35</v>
      </c>
      <c r="H27" s="20" t="s">
        <v>35</v>
      </c>
      <c r="I27" s="20" t="s">
        <v>35</v>
      </c>
      <c r="J27" s="20" t="s">
        <v>35</v>
      </c>
    </row>
    <row r="28" spans="1:10" s="140" customFormat="1" ht="60.75" customHeight="1" x14ac:dyDescent="0.25">
      <c r="A28" s="20" t="s">
        <v>265</v>
      </c>
      <c r="B28" s="139" t="s">
        <v>266</v>
      </c>
      <c r="C28" s="20" t="s">
        <v>35</v>
      </c>
      <c r="D28" s="20" t="s">
        <v>35</v>
      </c>
      <c r="E28" s="20" t="s">
        <v>35</v>
      </c>
      <c r="F28" s="20" t="s">
        <v>35</v>
      </c>
      <c r="G28" s="20" t="s">
        <v>35</v>
      </c>
      <c r="H28" s="20" t="s">
        <v>35</v>
      </c>
      <c r="I28" s="20" t="s">
        <v>35</v>
      </c>
      <c r="J28" s="20" t="s">
        <v>35</v>
      </c>
    </row>
    <row r="29" spans="1:10" s="140" customFormat="1" ht="45.75" customHeight="1" x14ac:dyDescent="0.25">
      <c r="A29" s="20" t="s">
        <v>267</v>
      </c>
      <c r="B29" s="139" t="s">
        <v>268</v>
      </c>
      <c r="C29" s="20">
        <v>2024</v>
      </c>
      <c r="D29" s="20">
        <v>2024</v>
      </c>
      <c r="E29" s="20">
        <v>2024</v>
      </c>
      <c r="F29" s="20">
        <v>2024</v>
      </c>
      <c r="G29" s="20" t="s">
        <v>35</v>
      </c>
      <c r="H29" s="20" t="s">
        <v>35</v>
      </c>
      <c r="I29" s="20" t="s">
        <v>35</v>
      </c>
      <c r="J29" s="20" t="s">
        <v>35</v>
      </c>
    </row>
    <row r="30" spans="1:10" s="140" customFormat="1" ht="30.75" customHeight="1" x14ac:dyDescent="0.25">
      <c r="A30" s="20" t="s">
        <v>269</v>
      </c>
      <c r="B30" s="139" t="s">
        <v>270</v>
      </c>
      <c r="C30" s="20">
        <v>2024</v>
      </c>
      <c r="D30" s="20">
        <v>2024</v>
      </c>
      <c r="E30" s="20">
        <v>2024</v>
      </c>
      <c r="F30" s="20">
        <v>2024</v>
      </c>
      <c r="G30" s="20" t="s">
        <v>35</v>
      </c>
      <c r="H30" s="20" t="s">
        <v>35</v>
      </c>
      <c r="I30" s="20" t="s">
        <v>35</v>
      </c>
      <c r="J30" s="20" t="s">
        <v>35</v>
      </c>
    </row>
    <row r="31" spans="1:10" s="140" customFormat="1" ht="45.75" customHeight="1" x14ac:dyDescent="0.25">
      <c r="A31" s="20" t="s">
        <v>271</v>
      </c>
      <c r="B31" s="139" t="s">
        <v>272</v>
      </c>
      <c r="C31" s="142" t="s">
        <v>35</v>
      </c>
      <c r="D31" s="142" t="s">
        <v>35</v>
      </c>
      <c r="E31" s="20" t="s">
        <v>35</v>
      </c>
      <c r="F31" s="20" t="s">
        <v>35</v>
      </c>
      <c r="G31" s="20" t="s">
        <v>35</v>
      </c>
      <c r="H31" s="20" t="s">
        <v>35</v>
      </c>
      <c r="I31" s="20" t="s">
        <v>35</v>
      </c>
      <c r="J31" s="20" t="s">
        <v>35</v>
      </c>
    </row>
    <row r="32" spans="1:10" s="140" customFormat="1" ht="60.75" customHeight="1" x14ac:dyDescent="0.25">
      <c r="A32" s="20" t="s">
        <v>273</v>
      </c>
      <c r="B32" s="139" t="s">
        <v>274</v>
      </c>
      <c r="C32" s="142" t="s">
        <v>275</v>
      </c>
      <c r="D32" s="142" t="s">
        <v>275</v>
      </c>
      <c r="E32" s="20" t="s">
        <v>35</v>
      </c>
      <c r="F32" s="20" t="s">
        <v>35</v>
      </c>
      <c r="G32" s="20" t="s">
        <v>35</v>
      </c>
      <c r="H32" s="20" t="s">
        <v>35</v>
      </c>
      <c r="I32" s="20" t="s">
        <v>35</v>
      </c>
      <c r="J32" s="20" t="s">
        <v>35</v>
      </c>
    </row>
    <row r="33" spans="1:10" s="140" customFormat="1" ht="30.75" customHeight="1" x14ac:dyDescent="0.25">
      <c r="A33" s="20" t="s">
        <v>276</v>
      </c>
      <c r="B33" s="139" t="s">
        <v>277</v>
      </c>
      <c r="C33" s="20">
        <v>2024</v>
      </c>
      <c r="D33" s="20">
        <v>2024</v>
      </c>
      <c r="E33" s="20">
        <v>2024</v>
      </c>
      <c r="F33" s="20">
        <v>2024</v>
      </c>
      <c r="G33" s="20" t="s">
        <v>35</v>
      </c>
      <c r="H33" s="20" t="s">
        <v>35</v>
      </c>
      <c r="I33" s="20" t="s">
        <v>35</v>
      </c>
      <c r="J33" s="20" t="s">
        <v>35</v>
      </c>
    </row>
    <row r="34" spans="1:10" s="140" customFormat="1" ht="30.75" customHeight="1" x14ac:dyDescent="0.25">
      <c r="A34" s="20" t="s">
        <v>278</v>
      </c>
      <c r="B34" s="139" t="s">
        <v>279</v>
      </c>
      <c r="C34" s="20" t="s">
        <v>35</v>
      </c>
      <c r="D34" s="20" t="s">
        <v>35</v>
      </c>
      <c r="E34" s="20" t="s">
        <v>35</v>
      </c>
      <c r="F34" s="20" t="s">
        <v>35</v>
      </c>
      <c r="G34" s="20" t="s">
        <v>35</v>
      </c>
      <c r="H34" s="20" t="s">
        <v>35</v>
      </c>
      <c r="I34" s="20" t="s">
        <v>35</v>
      </c>
      <c r="J34" s="20" t="s">
        <v>35</v>
      </c>
    </row>
    <row r="35" spans="1:10" s="140" customFormat="1" ht="30.75" customHeight="1" x14ac:dyDescent="0.25">
      <c r="A35" s="20" t="s">
        <v>280</v>
      </c>
      <c r="B35" s="139" t="s">
        <v>281</v>
      </c>
      <c r="C35" s="20" t="s">
        <v>35</v>
      </c>
      <c r="D35" s="20" t="s">
        <v>35</v>
      </c>
      <c r="E35" s="20" t="s">
        <v>35</v>
      </c>
      <c r="F35" s="20" t="s">
        <v>35</v>
      </c>
      <c r="G35" s="20" t="s">
        <v>35</v>
      </c>
      <c r="H35" s="20" t="s">
        <v>35</v>
      </c>
      <c r="I35" s="20" t="s">
        <v>35</v>
      </c>
      <c r="J35" s="20" t="s">
        <v>35</v>
      </c>
    </row>
    <row r="36" spans="1:10" s="140" customFormat="1" ht="15.75" customHeight="1" x14ac:dyDescent="0.25">
      <c r="A36" s="23">
        <v>2</v>
      </c>
      <c r="B36" s="139" t="s">
        <v>282</v>
      </c>
      <c r="C36" s="20" t="s">
        <v>35</v>
      </c>
      <c r="D36" s="20" t="s">
        <v>35</v>
      </c>
      <c r="E36" s="20" t="s">
        <v>35</v>
      </c>
      <c r="F36" s="20" t="s">
        <v>35</v>
      </c>
      <c r="G36" s="20" t="s">
        <v>35</v>
      </c>
      <c r="H36" s="20" t="s">
        <v>35</v>
      </c>
      <c r="I36" s="20" t="s">
        <v>35</v>
      </c>
      <c r="J36" s="20" t="s">
        <v>35</v>
      </c>
    </row>
    <row r="37" spans="1:10" s="140" customFormat="1" ht="75.75" customHeight="1" x14ac:dyDescent="0.25">
      <c r="A37" s="20" t="s">
        <v>283</v>
      </c>
      <c r="B37" s="139" t="s">
        <v>284</v>
      </c>
      <c r="C37" s="20" t="s">
        <v>35</v>
      </c>
      <c r="D37" s="20" t="s">
        <v>35</v>
      </c>
      <c r="E37" s="20" t="s">
        <v>35</v>
      </c>
      <c r="F37" s="20" t="s">
        <v>35</v>
      </c>
      <c r="G37" s="20" t="s">
        <v>35</v>
      </c>
      <c r="H37" s="20" t="s">
        <v>35</v>
      </c>
      <c r="I37" s="20" t="s">
        <v>35</v>
      </c>
      <c r="J37" s="20" t="s">
        <v>35</v>
      </c>
    </row>
    <row r="38" spans="1:10" s="140" customFormat="1" ht="31.5" customHeight="1" x14ac:dyDescent="0.25">
      <c r="A38" s="20" t="s">
        <v>285</v>
      </c>
      <c r="B38" s="139" t="s">
        <v>286</v>
      </c>
      <c r="C38" s="20">
        <v>2024</v>
      </c>
      <c r="D38" s="20">
        <v>2024</v>
      </c>
      <c r="E38" s="20">
        <v>2024</v>
      </c>
      <c r="F38" s="20">
        <v>2024</v>
      </c>
      <c r="G38" s="20" t="s">
        <v>35</v>
      </c>
      <c r="H38" s="20" t="s">
        <v>35</v>
      </c>
      <c r="I38" s="20" t="s">
        <v>35</v>
      </c>
      <c r="J38" s="20" t="s">
        <v>35</v>
      </c>
    </row>
    <row r="39" spans="1:10" s="140" customFormat="1" ht="45.75" customHeight="1" x14ac:dyDescent="0.25">
      <c r="A39" s="23">
        <v>3</v>
      </c>
      <c r="B39" s="139" t="s">
        <v>287</v>
      </c>
      <c r="C39" s="20">
        <v>2024</v>
      </c>
      <c r="D39" s="20">
        <v>2024</v>
      </c>
      <c r="E39" s="20">
        <v>2024</v>
      </c>
      <c r="F39" s="20">
        <v>2024</v>
      </c>
      <c r="G39" s="20" t="s">
        <v>35</v>
      </c>
      <c r="H39" s="20" t="s">
        <v>35</v>
      </c>
      <c r="I39" s="20" t="s">
        <v>35</v>
      </c>
      <c r="J39" s="20" t="s">
        <v>35</v>
      </c>
    </row>
    <row r="40" spans="1:10" s="140" customFormat="1" ht="42.75" customHeight="1" x14ac:dyDescent="0.25">
      <c r="A40" s="20" t="s">
        <v>288</v>
      </c>
      <c r="B40" s="139" t="s">
        <v>289</v>
      </c>
      <c r="C40" s="20">
        <v>2024</v>
      </c>
      <c r="D40" s="20">
        <v>2024</v>
      </c>
      <c r="E40" s="20">
        <v>2024</v>
      </c>
      <c r="F40" s="20">
        <v>2024</v>
      </c>
      <c r="G40" s="20" t="s">
        <v>35</v>
      </c>
      <c r="H40" s="20" t="s">
        <v>35</v>
      </c>
      <c r="I40" s="20" t="s">
        <v>35</v>
      </c>
      <c r="J40" s="20" t="s">
        <v>35</v>
      </c>
    </row>
    <row r="41" spans="1:10" s="140" customFormat="1" ht="30.75" customHeight="1" x14ac:dyDescent="0.25">
      <c r="A41" s="20" t="s">
        <v>290</v>
      </c>
      <c r="B41" s="139" t="s">
        <v>291</v>
      </c>
      <c r="C41" s="143" t="s">
        <v>35</v>
      </c>
      <c r="D41" s="143" t="s">
        <v>35</v>
      </c>
      <c r="E41" s="20" t="s">
        <v>35</v>
      </c>
      <c r="F41" s="20" t="s">
        <v>35</v>
      </c>
      <c r="G41" s="20" t="s">
        <v>35</v>
      </c>
      <c r="H41" s="20" t="s">
        <v>35</v>
      </c>
      <c r="I41" s="20" t="s">
        <v>35</v>
      </c>
      <c r="J41" s="20" t="s">
        <v>35</v>
      </c>
    </row>
    <row r="42" spans="1:10" s="140" customFormat="1" ht="30.75" customHeight="1" x14ac:dyDescent="0.25">
      <c r="A42" s="20" t="s">
        <v>292</v>
      </c>
      <c r="B42" s="139" t="s">
        <v>293</v>
      </c>
      <c r="C42" s="20">
        <v>2024</v>
      </c>
      <c r="D42" s="20">
        <v>2024</v>
      </c>
      <c r="E42" s="20">
        <v>2024</v>
      </c>
      <c r="F42" s="20">
        <v>2024</v>
      </c>
      <c r="G42" s="20" t="s">
        <v>35</v>
      </c>
      <c r="H42" s="20" t="s">
        <v>35</v>
      </c>
      <c r="I42" s="20" t="s">
        <v>35</v>
      </c>
      <c r="J42" s="20" t="s">
        <v>35</v>
      </c>
    </row>
    <row r="43" spans="1:10" s="140" customFormat="1" ht="75.75" customHeight="1" x14ac:dyDescent="0.25">
      <c r="A43" s="20" t="s">
        <v>294</v>
      </c>
      <c r="B43" s="139" t="s">
        <v>295</v>
      </c>
      <c r="C43" s="20" t="s">
        <v>35</v>
      </c>
      <c r="D43" s="20" t="s">
        <v>35</v>
      </c>
      <c r="E43" s="20" t="s">
        <v>35</v>
      </c>
      <c r="F43" s="20" t="s">
        <v>35</v>
      </c>
      <c r="G43" s="20" t="s">
        <v>35</v>
      </c>
      <c r="H43" s="20" t="s">
        <v>35</v>
      </c>
      <c r="I43" s="20" t="s">
        <v>35</v>
      </c>
      <c r="J43" s="20" t="s">
        <v>35</v>
      </c>
    </row>
    <row r="44" spans="1:10" s="140" customFormat="1" ht="105.75" customHeight="1" x14ac:dyDescent="0.25">
      <c r="A44" s="20" t="s">
        <v>296</v>
      </c>
      <c r="B44" s="139" t="s">
        <v>297</v>
      </c>
      <c r="C44" s="20" t="s">
        <v>35</v>
      </c>
      <c r="D44" s="20" t="s">
        <v>35</v>
      </c>
      <c r="E44" s="20" t="s">
        <v>35</v>
      </c>
      <c r="F44" s="20" t="s">
        <v>35</v>
      </c>
      <c r="G44" s="20" t="s">
        <v>35</v>
      </c>
      <c r="H44" s="20" t="s">
        <v>35</v>
      </c>
      <c r="I44" s="20" t="s">
        <v>35</v>
      </c>
      <c r="J44" s="20" t="s">
        <v>35</v>
      </c>
    </row>
    <row r="45" spans="1:10" s="140" customFormat="1" ht="15.75" customHeight="1" x14ac:dyDescent="0.25">
      <c r="A45" s="20" t="s">
        <v>298</v>
      </c>
      <c r="B45" s="139" t="s">
        <v>299</v>
      </c>
      <c r="C45" s="20" t="s">
        <v>35</v>
      </c>
      <c r="D45" s="20" t="s">
        <v>35</v>
      </c>
      <c r="E45" s="20" t="s">
        <v>35</v>
      </c>
      <c r="F45" s="20" t="s">
        <v>35</v>
      </c>
      <c r="G45" s="20" t="s">
        <v>35</v>
      </c>
      <c r="H45" s="20" t="s">
        <v>35</v>
      </c>
      <c r="I45" s="20" t="s">
        <v>35</v>
      </c>
      <c r="J45" s="20" t="s">
        <v>35</v>
      </c>
    </row>
    <row r="46" spans="1:10" s="140" customFormat="1" ht="30.75" customHeight="1" x14ac:dyDescent="0.25">
      <c r="A46" s="23">
        <v>4</v>
      </c>
      <c r="B46" s="139" t="s">
        <v>300</v>
      </c>
      <c r="C46" s="20" t="s">
        <v>35</v>
      </c>
      <c r="D46" s="20" t="s">
        <v>35</v>
      </c>
      <c r="E46" s="20" t="s">
        <v>35</v>
      </c>
      <c r="F46" s="20" t="s">
        <v>35</v>
      </c>
      <c r="G46" s="20" t="s">
        <v>35</v>
      </c>
      <c r="H46" s="20" t="s">
        <v>35</v>
      </c>
      <c r="I46" s="20" t="s">
        <v>35</v>
      </c>
      <c r="J46" s="20" t="s">
        <v>35</v>
      </c>
    </row>
    <row r="47" spans="1:10" s="140" customFormat="1" ht="30.75" customHeight="1" x14ac:dyDescent="0.25">
      <c r="A47" s="20" t="s">
        <v>301</v>
      </c>
      <c r="B47" s="139" t="s">
        <v>302</v>
      </c>
      <c r="C47" s="20" t="s">
        <v>35</v>
      </c>
      <c r="D47" s="20" t="s">
        <v>35</v>
      </c>
      <c r="E47" s="20" t="s">
        <v>35</v>
      </c>
      <c r="F47" s="20" t="s">
        <v>35</v>
      </c>
      <c r="G47" s="20" t="s">
        <v>35</v>
      </c>
      <c r="H47" s="20" t="s">
        <v>35</v>
      </c>
      <c r="I47" s="20" t="s">
        <v>35</v>
      </c>
      <c r="J47" s="20" t="s">
        <v>35</v>
      </c>
    </row>
    <row r="48" spans="1:10" s="140" customFormat="1" ht="91.5" customHeight="1" x14ac:dyDescent="0.25">
      <c r="A48" s="20" t="s">
        <v>303</v>
      </c>
      <c r="B48" s="139" t="s">
        <v>304</v>
      </c>
      <c r="C48" s="20">
        <v>2024</v>
      </c>
      <c r="D48" s="20">
        <v>2024</v>
      </c>
      <c r="E48" s="20">
        <v>2024</v>
      </c>
      <c r="F48" s="20">
        <v>2024</v>
      </c>
      <c r="G48" s="20" t="s">
        <v>35</v>
      </c>
      <c r="H48" s="20" t="s">
        <v>35</v>
      </c>
      <c r="I48" s="20" t="s">
        <v>35</v>
      </c>
      <c r="J48" s="20" t="s">
        <v>35</v>
      </c>
    </row>
    <row r="49" spans="1:10" s="140" customFormat="1" ht="60.75" customHeight="1" x14ac:dyDescent="0.25">
      <c r="A49" s="20" t="s">
        <v>305</v>
      </c>
      <c r="B49" s="139" t="s">
        <v>306</v>
      </c>
      <c r="C49" s="20">
        <v>2024</v>
      </c>
      <c r="D49" s="20">
        <v>2024</v>
      </c>
      <c r="E49" s="20">
        <v>2024</v>
      </c>
      <c r="F49" s="20">
        <v>2024</v>
      </c>
      <c r="G49" s="20" t="s">
        <v>35</v>
      </c>
      <c r="H49" s="20" t="s">
        <v>35</v>
      </c>
      <c r="I49" s="20" t="s">
        <v>35</v>
      </c>
      <c r="J49" s="20" t="s">
        <v>35</v>
      </c>
    </row>
    <row r="50" spans="1:10" s="140" customFormat="1" ht="75.75" customHeight="1" x14ac:dyDescent="0.25">
      <c r="A50" s="20" t="s">
        <v>307</v>
      </c>
      <c r="B50" s="139" t="s">
        <v>308</v>
      </c>
      <c r="C50" s="142" t="s">
        <v>275</v>
      </c>
      <c r="D50" s="142" t="s">
        <v>275</v>
      </c>
      <c r="E50" s="20" t="s">
        <v>35</v>
      </c>
      <c r="F50" s="20" t="s">
        <v>35</v>
      </c>
      <c r="G50" s="20" t="s">
        <v>35</v>
      </c>
      <c r="H50" s="20" t="s">
        <v>35</v>
      </c>
      <c r="I50" s="20" t="s">
        <v>35</v>
      </c>
      <c r="J50" s="20" t="s">
        <v>35</v>
      </c>
    </row>
    <row r="51" spans="1:10" s="140" customFormat="1" ht="30.75" customHeight="1" x14ac:dyDescent="0.25">
      <c r="A51" s="20" t="s">
        <v>309</v>
      </c>
      <c r="B51" s="139" t="s">
        <v>310</v>
      </c>
      <c r="C51" s="20">
        <v>2024</v>
      </c>
      <c r="D51" s="20">
        <v>2024</v>
      </c>
      <c r="E51" s="20">
        <v>2024</v>
      </c>
      <c r="F51" s="20">
        <v>2024</v>
      </c>
      <c r="G51" s="20" t="s">
        <v>35</v>
      </c>
      <c r="H51" s="20" t="s">
        <v>35</v>
      </c>
      <c r="I51" s="20" t="s">
        <v>35</v>
      </c>
      <c r="J51" s="20" t="s">
        <v>35</v>
      </c>
    </row>
    <row r="52" spans="1:10" s="140" customFormat="1" ht="30.75" customHeight="1" x14ac:dyDescent="0.25">
      <c r="A52" s="20" t="s">
        <v>311</v>
      </c>
      <c r="B52" s="139" t="s">
        <v>312</v>
      </c>
      <c r="C52" s="20">
        <v>2024</v>
      </c>
      <c r="D52" s="20">
        <v>2024</v>
      </c>
      <c r="E52" s="20">
        <v>2024</v>
      </c>
      <c r="F52" s="20">
        <v>2024</v>
      </c>
      <c r="G52" s="20" t="s">
        <v>35</v>
      </c>
      <c r="H52" s="20" t="s">
        <v>35</v>
      </c>
      <c r="I52" s="20" t="s">
        <v>35</v>
      </c>
      <c r="J52" s="20" t="s">
        <v>35</v>
      </c>
    </row>
  </sheetData>
  <mergeCells count="21">
    <mergeCell ref="A16:J16"/>
    <mergeCell ref="A18:J18"/>
    <mergeCell ref="A19:A21"/>
    <mergeCell ref="B19:B21"/>
    <mergeCell ref="C19:F19"/>
    <mergeCell ref="G19:G21"/>
    <mergeCell ref="H19:H21"/>
    <mergeCell ref="I19:I21"/>
    <mergeCell ref="J19:J21"/>
    <mergeCell ref="C20:D20"/>
    <mergeCell ref="E20:F20"/>
    <mergeCell ref="A9:J9"/>
    <mergeCell ref="A10:J10"/>
    <mergeCell ref="A12:J12"/>
    <mergeCell ref="A13:J13"/>
    <mergeCell ref="A15:J15"/>
    <mergeCell ref="F1:J1"/>
    <mergeCell ref="F2:J2"/>
    <mergeCell ref="F3:J3"/>
    <mergeCell ref="A5:J5"/>
    <mergeCell ref="A7:J7"/>
  </mergeCells>
  <conditionalFormatting sqref="C41:D41">
    <cfRule type="cellIs" dxfId="3" priority="2" operator="equal">
      <formula>#REF!</formula>
    </cfRule>
    <cfRule type="cellIs" dxfId="2" priority="3" operator="equal">
      <formula>$K$6</formula>
    </cfRule>
    <cfRule type="cellIs" dxfId="1" priority="4" operator="equal">
      <formula>#REF!</formula>
    </cfRule>
    <cfRule type="cellIs" dxfId="0" priority="5" operator="equal">
      <formula>$K$6</formula>
    </cfRule>
  </conditionalFormatting>
  <printOptions gridLines="1"/>
  <pageMargins left="0.78749999999999998" right="0.78749999999999998" top="0.78749999999999998" bottom="0.78749999999999998" header="0.511811023622047" footer="0.511811023622047"/>
  <pageSetup paperSize="9"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Подлесная</dc:creator>
  <dc:description/>
  <cp:lastModifiedBy>Подлесная</cp:lastModifiedBy>
  <cp:revision>31</cp:revision>
  <cp:lastPrinted>2024-04-22T07:47:11Z</cp:lastPrinted>
  <dcterms:created xsi:type="dcterms:W3CDTF">2023-02-17T11:31:00Z</dcterms:created>
  <dcterms:modified xsi:type="dcterms:W3CDTF">2024-10-15T11:02:26Z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938F96CD45E846B3A6B7B1D5529BF64D</vt:lpwstr>
  </property>
  <property fmtid="{D5CDD505-2E9C-101B-9397-08002B2CF9AE}" pid="3" name="KSOProductBuildVer">
    <vt:lpwstr>1049-11.2.0.11486</vt:lpwstr>
  </property>
</Properties>
</file>