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304F492-8FA1-43EB-B4C7-6EE81D3CEA9F}" xr6:coauthVersionLast="47" xr6:coauthVersionMax="47" xr10:uidLastSave="{00000000-0000-0000-0000-000000000000}"/>
  <bookViews>
    <workbookView xWindow="20" yWindow="20" windowWidth="19180" windowHeight="10180" xr2:uid="{00000000-000D-0000-FFFF-FFFF00000000}"/>
  </bookViews>
  <sheets>
    <sheet name="Прил_2" sheetId="5" r:id="rId1"/>
    <sheet name="Прил_3" sheetId="6" r:id="rId2"/>
    <sheet name="Приложение 4" sheetId="7" r:id="rId3"/>
    <sheet name="Приложение 5" sheetId="8" r:id="rId4"/>
    <sheet name="Расходы_2019" sheetId="3" state="hidden" r:id="rId5"/>
    <sheet name="НВВ_2021" sheetId="4" state="hidden" r:id="rId6"/>
  </sheets>
  <externalReferences>
    <externalReference r:id="rId7"/>
    <externalReference r:id="rId8"/>
    <externalReference r:id="rId9"/>
  </externalReferences>
  <definedNames>
    <definedName name="sub_2000">#REF!</definedName>
    <definedName name="sub_3000">#REF!</definedName>
    <definedName name="sub_4000">Расходы_2019!#REF!</definedName>
    <definedName name="sub_4001">Расходы_2019!$A$4</definedName>
    <definedName name="sub_4002">Расходы_2019!$A$7</definedName>
    <definedName name="sub_4003">Расходы_2019!$A$8</definedName>
    <definedName name="sub_4004">Расходы_2019!$A$14</definedName>
    <definedName name="sub_4005">Расходы_2019!$A$17</definedName>
    <definedName name="sub_4006">Расходы_2019!$A$20</definedName>
    <definedName name="sub_5000">НВВ_2021!#REF!</definedName>
    <definedName name="sub_5001">НВВ_2021!$A$6</definedName>
    <definedName name="sub_5002">НВВ_2021!$A$30</definedName>
    <definedName name="sub_5003">НВВ_2021!$A$31</definedName>
    <definedName name="sub_6000">Прил_2!$D$2</definedName>
    <definedName name="sub_6001">Прил_2!$A$11</definedName>
    <definedName name="sub_6002">Прил_2!$A$12</definedName>
    <definedName name="sub_6003">Прил_2!$A$14</definedName>
    <definedName name="sub_7000">Прил_3!$E$2</definedName>
    <definedName name="sub_7001">Прил_3!$A$10</definedName>
    <definedName name="sub_7002">Прил_3!$A$22</definedName>
    <definedName name="sub_8000" localSheetId="2">'Приложение 4'!$K$1</definedName>
    <definedName name="sub_8000" localSheetId="3">'Приложение 5'!$H$1</definedName>
    <definedName name="_xlnm.Print_Area" localSheetId="2">'Приложение 4'!$A$1:$K$26</definedName>
    <definedName name="_xlnm.Print_Area" localSheetId="3">'Приложение 5'!$A$1:$H$27</definedName>
    <definedName name="_xlnm.Print_Area" localSheetId="4">Расходы_2019!$A$1:$E$22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8" l="1"/>
  <c r="C11" i="8"/>
  <c r="I11" i="7"/>
  <c r="F11" i="7"/>
  <c r="C11" i="7"/>
  <c r="C31" i="7"/>
  <c r="E20" i="6" l="1"/>
  <c r="E19" i="6"/>
  <c r="D20" i="6"/>
  <c r="D19" i="6"/>
  <c r="D18" i="6"/>
  <c r="E18" i="6"/>
  <c r="C18" i="6"/>
  <c r="D13" i="6"/>
  <c r="D11" i="6" s="1"/>
  <c r="E11" i="6"/>
  <c r="C11" i="6"/>
  <c r="D12" i="5"/>
  <c r="C12" i="5"/>
  <c r="C13" i="5"/>
  <c r="D23" i="4" l="1"/>
  <c r="D19" i="4"/>
  <c r="D18" i="4"/>
  <c r="D16" i="4"/>
  <c r="D14" i="4"/>
  <c r="D12" i="4"/>
  <c r="D11" i="4"/>
  <c r="D10" i="4"/>
  <c r="D9" i="4"/>
  <c r="D8" i="4"/>
  <c r="D6" i="4"/>
  <c r="C23" i="4"/>
  <c r="C19" i="4"/>
  <c r="C18" i="4"/>
  <c r="C16" i="4"/>
  <c r="C14" i="4"/>
  <c r="C12" i="4"/>
  <c r="C11" i="4"/>
  <c r="C10" i="4"/>
  <c r="C9" i="4"/>
  <c r="C8" i="4"/>
  <c r="C6" i="4"/>
  <c r="D4" i="3" l="1"/>
  <c r="C20" i="3"/>
  <c r="C14" i="3"/>
  <c r="C4" i="3"/>
  <c r="C25" i="3"/>
  <c r="I12" i="7" l="1"/>
  <c r="D22" i="6" l="1"/>
  <c r="E22" i="6"/>
  <c r="C22" i="6"/>
  <c r="D10" i="6"/>
  <c r="C10" i="6"/>
  <c r="E10" i="6"/>
  <c r="D14" i="3" l="1"/>
  <c r="D20" i="3" s="1"/>
  <c r="D24" i="3" l="1"/>
  <c r="C24" i="3"/>
  <c r="E24" i="3" l="1"/>
  <c r="D32" i="4"/>
  <c r="C32" i="4"/>
  <c r="E20" i="3" l="1"/>
  <c r="E4" i="3"/>
  <c r="E14" i="3"/>
</calcChain>
</file>

<file path=xl/sharedStrings.xml><?xml version="1.0" encoding="utf-8"?>
<sst xmlns="http://schemas.openxmlformats.org/spreadsheetml/2006/main" count="224" uniqueCount="115">
  <si>
    <t>Приложение N 2</t>
  </si>
  <si>
    <t>к стандартам раскрытия информации</t>
  </si>
  <si>
    <t>субъектами оптового и розничных</t>
  </si>
  <si>
    <t>рынков электрической энергии</t>
  </si>
  <si>
    <t> </t>
  </si>
  <si>
    <t>Приложение N 3</t>
  </si>
  <si>
    <t>по постоянной схеме</t>
  </si>
  <si>
    <t>Приложение N 4</t>
  </si>
  <si>
    <t>Расходы на мероприятия, осуществляемые при технологическом присоединении</t>
  </si>
  <si>
    <t>Наименование мероприятий</t>
  </si>
  <si>
    <t>Объем максимальной мощности (кВт)</t>
  </si>
  <si>
    <t>Ставки для расчета платы по каждому мероприятию (рублей/кВт) (без учета НДС)</t>
  </si>
  <si>
    <t>1.</t>
  </si>
  <si>
    <t>Подготовка и выдача сетевой организацией технических условий заявителю:</t>
  </si>
  <si>
    <t>по временной схеме</t>
  </si>
  <si>
    <t>2.</t>
  </si>
  <si>
    <t>Разработка сетевой организацией проектной документации по строительству "последней мили"</t>
  </si>
  <si>
    <t>3.</t>
  </si>
  <si>
    <t>Выполнение сетевой организацией мероприятий, связанных со строительством "последней мили":</t>
  </si>
  <si>
    <t>строительство воздушных линий</t>
  </si>
  <si>
    <t>строительство кабельных линий</t>
  </si>
  <si>
    <t>строительство пунктов секционирования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</si>
  <si>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</si>
  <si>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</si>
  <si>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4.</t>
  </si>
  <si>
    <t>Проверка сетевой организацией выполнения заявителем технических условий:</t>
  </si>
  <si>
    <t>5.</t>
  </si>
  <si>
    <t>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заявителя:</t>
  </si>
  <si>
    <t>6.</t>
  </si>
  <si>
    <t>Фактические действия по присоединению и обеспечению работы энергопринимающих устройств потребителей электрической энергии, объектов по производству электрической энергии, а также объектов электросетевого хозяйства, принадлежащих сетевым организациям и иным лицам, к электрической сети:</t>
  </si>
  <si>
    <t>№ п/п</t>
  </si>
  <si>
    <t>Приложение N 5</t>
  </si>
  <si>
    <t>Расчет</t>
  </si>
  <si>
    <t>необходимой валовой выручки сетевой организации на технологическое присоединение</t>
  </si>
  <si>
    <t>(тыс. рублей)</t>
  </si>
  <si>
    <t>Показатели</t>
  </si>
  <si>
    <t>Расходы на выполнение мероприятий по технологическому присоединению - всего</t>
  </si>
  <si>
    <t>в том числе:</t>
  </si>
  <si>
    <t>вспомогательные материалы</t>
  </si>
  <si>
    <t>энергия на хозяйственные нужды</t>
  </si>
  <si>
    <t>оплата труда</t>
  </si>
  <si>
    <t>отчисления на страховые взносы</t>
  </si>
  <si>
    <t>прочие расходы - всего</t>
  </si>
  <si>
    <t>из них:</t>
  </si>
  <si>
    <t>работы и услуги производственного характера</t>
  </si>
  <si>
    <t>налоги и сборы, уменьшающие налогооблагаемую базу на прибыль организаций</t>
  </si>
  <si>
    <t>работы и услуги непроизводственного характера - всего</t>
  </si>
  <si>
    <t>услуги связи</t>
  </si>
  <si>
    <t>расходы на охрану и пожарную безопасность</t>
  </si>
  <si>
    <t>расходы на информационное обслуживание, консультационные</t>
  </si>
  <si>
    <t>и юридические услуги</t>
  </si>
  <si>
    <t>плата за аренду имущества</t>
  </si>
  <si>
    <t>другие прочие расходы, связанные с производством и реализацией</t>
  </si>
  <si>
    <t>внереализационные расходы - всего</t>
  </si>
  <si>
    <t>расходы на услуги банков</t>
  </si>
  <si>
    <t>процент за пользование кредитом</t>
  </si>
  <si>
    <t>прочие обоснованные расходы</t>
  </si>
  <si>
    <t>денежные выплаты социального характера (по коллективному договору)</t>
  </si>
  <si>
    <t>Расходы на строительство объектов электросетевого хозяйства от существующих объектов электросетевого хозяйства до присоединяемых энергопринимающих устройств и (или) объектов электроэнергетики</t>
  </si>
  <si>
    <t>Выпадающие доходы (экономия средств)</t>
  </si>
  <si>
    <t>Итого (размер необходимой валовой выручки)</t>
  </si>
  <si>
    <t>Фактические средние данные о присоединенных объемах максимальной мощности за 3 предыдущих года по каждому мероприятию</t>
  </si>
  <si>
    <t>Объем мощности, введенной в основные фонды за 3 предыдущих года (кВт)</t>
  </si>
  <si>
    <t>Строительство пунктов секционирования (распределенных пунктов)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</si>
  <si>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</si>
  <si>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</si>
  <si>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Фактические расходы на строительство подстанций за 3 предыдущих года (тыс. рублей)</t>
  </si>
  <si>
    <t>Фактические средние данные о длине линий электропередачи и об объемах максимальной мощности построенных объектов за 3 предыдущих года по каждому мероприятию</t>
  </si>
  <si>
    <t>Расходы на строительство воздушных и кабельных линий электропередачи на i-м уровне напряжения, фактически построенных за последние 3 года (тыс. рублей)</t>
  </si>
  <si>
    <t>Длина воздушных и кабельных линий электропередачи на i-м уровне напряжения, фактически построенных за последние 3 года (км)</t>
  </si>
  <si>
    <t>Объем максимальной мощности, присоединенной путем строительства воздушных или кабельных линий за последние 3 года (кВт)</t>
  </si>
  <si>
    <t>Строительство кабельных линий электропередачи:</t>
  </si>
  <si>
    <t>0,4 кВ</t>
  </si>
  <si>
    <t>1 - 20 кВ</t>
  </si>
  <si>
    <t>35 кВ</t>
  </si>
  <si>
    <t>Строительство воздушных линий электропередачи:</t>
  </si>
  <si>
    <r>
      <t xml:space="preserve">Распределение необходимой валовой выручки </t>
    </r>
    <r>
      <rPr>
        <sz val="10"/>
        <color rgb="FF000000"/>
        <rFont val="Times New Roman"/>
        <family val="1"/>
        <charset val="204"/>
      </rPr>
      <t>(рублей)</t>
    </r>
  </si>
  <si>
    <t>ИТОГО</t>
  </si>
  <si>
    <t>ИНФОРМАЦИЯ</t>
  </si>
  <si>
    <t>об осуществлении технологического присоединения по договорам, заключенным за текущий год</t>
  </si>
  <si>
    <t>Категория заявителей</t>
  </si>
  <si>
    <t>Количество договоров (штук)</t>
  </si>
  <si>
    <t>Максимальная мощность (кВт)</t>
  </si>
  <si>
    <t>Стоимость договоров (без НДС) (тыс. рублей)</t>
  </si>
  <si>
    <t>35 кВ и выше</t>
  </si>
  <si>
    <t>До 15 кВт - всего</t>
  </si>
  <si>
    <t>в том числе
льготная категория*</t>
  </si>
  <si>
    <t>От 15 до 150 кВт - всего</t>
  </si>
  <si>
    <t>в том числе
льготная категория**</t>
  </si>
  <si>
    <t>От 150 кВт до 670 кВт - всего</t>
  </si>
  <si>
    <t>в том числе
по индивидуальному проекту</t>
  </si>
  <si>
    <t>От 670 кВт до 8900 кВт - всего</t>
  </si>
  <si>
    <t>От 8900 кВт - всего</t>
  </si>
  <si>
    <t>Объекты генерации</t>
  </si>
  <si>
    <t>* Заявители, оплачивающие технологическое присоединение своих энергопринимающих устройств в размере не более 550 рублей.</t>
  </si>
  <si>
    <t>** Заявители - юридические лица или индивидуальные предприниматели, заключившие договор об осуществлении технологического присоединения по одному источнику электроснабжения энергопринимающих устройств максимальной мощностью свыше 15 и до 150 кВт включительно (с учетом ранее присоединенных энергопринимающих устройств), у которых в договоре предусматривается беспроцентная рассрочка платежа за технологическое присоединение в размере 95 процентов платы за технологическое присоединение с условием ежеквартального внесения платы равными долями от общей суммы рассрочки до 3 лет со дня подписания сторонами акта об осуществлении технологического присоединения.</t>
  </si>
  <si>
    <t>о поданных заявках на технологическое присоединение за текущий год</t>
  </si>
  <si>
    <t>Количество заявок (штук)</t>
  </si>
  <si>
    <r>
      <t>Электроснабжение ВРУ-0,4кВ сетей наружного освещения в городе Ростове-на-Дону по ул.Доватора 146А
(КЛ-0,4 кВ АВБбШВ 4х25)</t>
    </r>
    <r>
      <rPr>
        <i/>
        <sz val="11"/>
        <color theme="1"/>
        <rFont val="Times New Roman"/>
        <family val="1"/>
        <charset val="204"/>
      </rPr>
      <t xml:space="preserve"> 2019 год</t>
    </r>
  </si>
  <si>
    <r>
      <t>Электроснабжение ВРУ-0,4кВ земел. участ.по адресу: г. Ростов-на-Дону, пер. 2-ой Плавный, 23
(КЛ-0,4 кВ АВБбШВ 4х185)</t>
    </r>
    <r>
      <rPr>
        <i/>
        <sz val="11"/>
        <color theme="1"/>
        <rFont val="Times New Roman"/>
        <family val="1"/>
        <charset val="204"/>
      </rPr>
      <t xml:space="preserve"> 2019 год</t>
    </r>
  </si>
  <si>
    <r>
      <t>Строительство КЛ-0,4кВ для подключения Освещение ул. Еременко, 101
(КЛ-0,4 кВ АВБбШВ 4х25)</t>
    </r>
    <r>
      <rPr>
        <i/>
        <sz val="11"/>
        <color theme="1"/>
        <rFont val="Times New Roman"/>
        <family val="1"/>
        <charset val="204"/>
      </rPr>
      <t xml:space="preserve"> 2019 год</t>
    </r>
  </si>
  <si>
    <r>
      <t>Строительство КЛ-0,4кВ для подключения Освещение ул. Жданова, 15
(КЛ-0,4 кВ АВБбШВ 4х25)</t>
    </r>
    <r>
      <rPr>
        <i/>
        <sz val="11"/>
        <color theme="1"/>
        <rFont val="Times New Roman"/>
        <family val="1"/>
        <charset val="204"/>
      </rPr>
      <t>2019 год</t>
    </r>
  </si>
  <si>
    <t>Ожидаемые данные за текущий период (2020)</t>
  </si>
  <si>
    <t>Плановые показатели на следующий период (2021)</t>
  </si>
  <si>
    <t>Строительство пунктов секционирования за 2019-2021 гг. не производилось</t>
  </si>
  <si>
    <t>Строительство центров питания за 2019-2021 гг. не производилось</t>
  </si>
  <si>
    <t>2.1.</t>
  </si>
  <si>
    <t>Комплектная трансформаторная подстанция 2БКТП-250/0,6/0,4 электроснабжение объекта "Комплекс специализированных трассдля занятий велоспортом" (2021 год)</t>
  </si>
  <si>
    <t>Кабельная линия 0,4кВ  от РУ-0,4кВ ТП-6-50 до соединительной муфты КЛ заявителя АВБШВ LS-1 (4х150 мм2) 2021 год</t>
  </si>
  <si>
    <t>Кабельная линия 0,4кВ  от РУ-0,4кВ ТП-6-45 до соединительной муфты КЛ заявителя АВБШВ LS-1 2х(4х120 мм2) 2021 год</t>
  </si>
  <si>
    <t>КЛ 6кВ Н1 от РУ-6кВ Н1 ТП-3159 до проектируемой 2БКТП -6/0,4/250 кВА ААБ2л-6 3х120мм2, L=2265,28м
2021 год</t>
  </si>
  <si>
    <t>КЛ 6кВ Н1 от РУ-6кВ Н2 ТП-3159 до проектируемой 2БКТП -6/0,4/250 кВА ААБ2л-6 3х120мм2, L=2265,28м
2021 год</t>
  </si>
  <si>
    <t>по состоянию на 01.10.2022</t>
  </si>
  <si>
    <t>ВСЕГО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</si>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</sst>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\ _₽_-;\-* #,##0\ _₽_-;_-* &quot;-&quot;\ _₽_-;_-@_-"/>
    <numFmt numFmtId="165" formatCode="_-* #,##0.00\ _₽_-;\-* #,##0.00\ _₽_-;_-* &quot;-&quot;??\ _₽_-;_-@_-"/>
    <numFmt numFmtId="166" formatCode="#,##0.000"/>
    <numFmt numFmtId="168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3" fillId="0" borderId="3" xfId="0" applyFont="1" applyBorder="1" applyAlignment="1">
      <alignment wrapText="1"/>
    </xf>
    <xf numFmtId="0" fontId="2" fillId="0" borderId="0" xfId="0" applyFont="1" applyAlignment="1">
      <alignment horizontal="right"/>
    </xf>
    <xf numFmtId="0" fontId="0" fillId="0" borderId="3" xfId="0" applyBorder="1"/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 indent="1"/>
    </xf>
    <xf numFmtId="0" fontId="3" fillId="0" borderId="3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wrapText="1" indent="3"/>
    </xf>
    <xf numFmtId="0" fontId="3" fillId="0" borderId="0" xfId="0" applyFont="1" applyAlignment="1">
      <alignment horizontal="right" wrapText="1"/>
    </xf>
    <xf numFmtId="165" fontId="0" fillId="0" borderId="3" xfId="0" applyNumberFormat="1" applyBorder="1"/>
    <xf numFmtId="165" fontId="4" fillId="0" borderId="3" xfId="0" applyNumberFormat="1" applyFont="1" applyBorder="1" applyAlignment="1">
      <alignment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vertical="center" wrapText="1" indent="1"/>
    </xf>
    <xf numFmtId="165" fontId="0" fillId="0" borderId="3" xfId="0" applyNumberFormat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4" fontId="9" fillId="0" borderId="3" xfId="0" applyNumberFormat="1" applyFont="1" applyBorder="1" applyAlignment="1">
      <alignment horizontal="right" vertical="center"/>
    </xf>
    <xf numFmtId="166" fontId="9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12" fillId="2" borderId="3" xfId="0" applyFont="1" applyFill="1" applyBorder="1" applyAlignment="1">
      <alignment vertical="center"/>
    </xf>
    <xf numFmtId="0" fontId="12" fillId="0" borderId="3" xfId="0" applyFont="1" applyBorder="1"/>
    <xf numFmtId="2" fontId="12" fillId="0" borderId="3" xfId="0" applyNumberFormat="1" applyFont="1" applyBorder="1" applyAlignment="1">
      <alignment vertical="center"/>
    </xf>
    <xf numFmtId="0" fontId="1" fillId="0" borderId="3" xfId="0" applyFont="1" applyBorder="1"/>
    <xf numFmtId="0" fontId="1" fillId="0" borderId="3" xfId="0" applyFont="1" applyBorder="1" applyAlignment="1">
      <alignment horizontal="left" vertical="center" wrapText="1" indent="1"/>
    </xf>
    <xf numFmtId="0" fontId="1" fillId="2" borderId="3" xfId="0" applyFont="1" applyFill="1" applyBorder="1" applyAlignment="1">
      <alignment vertical="center"/>
    </xf>
    <xf numFmtId="2" fontId="1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2" borderId="3" xfId="0" applyFont="1" applyFill="1" applyBorder="1"/>
    <xf numFmtId="0" fontId="1" fillId="2" borderId="3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43" fontId="4" fillId="0" borderId="3" xfId="1" applyFont="1" applyBorder="1" applyAlignment="1">
      <alignment horizontal="center" vertical="center" wrapText="1"/>
    </xf>
    <xf numFmtId="43" fontId="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4" fontId="15" fillId="0" borderId="3" xfId="0" applyNumberFormat="1" applyFont="1" applyBorder="1" applyAlignment="1">
      <alignment horizontal="right" vertical="center"/>
    </xf>
    <xf numFmtId="168" fontId="4" fillId="0" borderId="3" xfId="0" applyNumberFormat="1" applyFont="1" applyBorder="1" applyAlignment="1">
      <alignment vertical="center"/>
    </xf>
    <xf numFmtId="166" fontId="15" fillId="0" borderId="3" xfId="0" applyNumberFormat="1" applyFont="1" applyBorder="1" applyAlignment="1">
      <alignment horizontal="right" vertical="center"/>
    </xf>
    <xf numFmtId="4" fontId="0" fillId="0" borderId="0" xfId="0" applyNumberFormat="1"/>
    <xf numFmtId="2" fontId="12" fillId="2" borderId="3" xfId="0" applyNumberFormat="1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4;&#1056;&#1057;&#1042;&#1045;&#1058;/05_&#1057;&#1058;&#1040;&#1053;&#1044;&#1040;&#1056;&#1058;&#1048;&#1047;&#1048;&#1056;&#1054;&#1042;&#1040;&#1053;&#1053;&#1067;&#1045;%20&#1057;&#1058;&#1040;&#1042;&#1050;&#1048;/&#1056;&#1072;&#1089;&#1095;&#1077;&#1090;&#1099;%20&#1087;&#1086;%20&#1089;&#1090;&#1072;&#1074;&#1082;&#1072;&#1084;%20&#1085;&#1072;%202021%20&#1075;&#1086;&#1076;/&#1048;&#1085;&#1092;.%20&#1076;&#1083;&#1103;%20&#1056;&#1057;&#1058;%20&#1056;&#1054;%202017-2019&#1075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4;&#1056;&#1057;&#1042;&#1045;&#1058;/05_&#1057;&#1058;&#1040;&#1053;&#1044;&#1040;&#1056;&#1058;&#1048;&#1047;&#1048;&#1056;&#1054;&#1042;&#1040;&#1053;&#1053;&#1067;&#1045;%20&#1057;&#1058;&#1040;&#1042;&#1050;&#1048;/&#1056;&#1072;&#1089;&#1095;&#1077;&#1090;&#1099;%20&#1087;&#1086;%20&#1089;&#1090;&#1072;&#1074;&#1082;&#1072;&#1084;%20&#1085;&#1072;%202021%20&#1075;&#1086;&#1076;/&#1057;&#1090;&#1072;&#1074;&#1082;&#1080;%20&#1085;&#1072;%20&#1090;&#1077;&#1093;&#1087;&#1088;&#1080;&#1089;_2021_&#1056;&#1043;&#105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3;&#1057;/&#1058;&#1045;&#1061;.&#1055;&#1056;&#1048;&#1057;_&#1056;&#1043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_2014"/>
      <sheetName val="Приложение 2_2016"/>
      <sheetName val="Приложение 2_2017"/>
      <sheetName val="Приложение 2_2018"/>
      <sheetName val="Приложение 2_2019"/>
      <sheetName val="Приложение 3"/>
      <sheetName val="Реестр подключений_2017"/>
    </sheetNames>
    <sheetDataSet>
      <sheetData sheetId="0"/>
      <sheetData sheetId="1"/>
      <sheetData sheetId="2"/>
      <sheetData sheetId="3"/>
      <sheetData sheetId="4"/>
      <sheetData sheetId="5">
        <row r="11">
          <cell r="E11">
            <v>714.36</v>
          </cell>
        </row>
        <row r="12">
          <cell r="C12">
            <v>1386326.8223999999</v>
          </cell>
        </row>
        <row r="20">
          <cell r="C20">
            <v>134781.77439999999</v>
          </cell>
        </row>
        <row r="22">
          <cell r="C22">
            <v>404345.32319999998</v>
          </cell>
        </row>
      </sheetData>
      <sheetData sheetId="6">
        <row r="11">
          <cell r="C11">
            <v>1925.4539199999999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_2"/>
      <sheetName val="Прил._3"/>
      <sheetName val="Прил._1_справочно"/>
      <sheetName val="TDSheet"/>
    </sheetNames>
    <sheetDataSet>
      <sheetData sheetId="0"/>
      <sheetData sheetId="1">
        <row r="10">
          <cell r="D10">
            <v>1996.4571073858797</v>
          </cell>
          <cell r="E10">
            <v>2076.2802438387553</v>
          </cell>
        </row>
        <row r="11">
          <cell r="D11">
            <v>2.5109220000000003</v>
          </cell>
          <cell r="E11">
            <v>2.6113588800000005</v>
          </cell>
        </row>
        <row r="12">
          <cell r="C12">
            <v>1.708</v>
          </cell>
          <cell r="E12">
            <v>1.8438201600000002</v>
          </cell>
        </row>
        <row r="13">
          <cell r="D13">
            <v>1436.8012919399998</v>
          </cell>
          <cell r="E13">
            <v>1494.2733436175999</v>
          </cell>
        </row>
        <row r="14">
          <cell r="D14">
            <v>433.91399016587991</v>
          </cell>
          <cell r="E14">
            <v>451.2705497725151</v>
          </cell>
        </row>
        <row r="15">
          <cell r="D15">
            <v>121.45799927999998</v>
          </cell>
          <cell r="E15">
            <v>126.28117140863998</v>
          </cell>
        </row>
        <row r="16">
          <cell r="D16">
            <v>103.539462</v>
          </cell>
          <cell r="E16">
            <v>107.68104048000001</v>
          </cell>
        </row>
        <row r="18">
          <cell r="D18">
            <v>17.918537279999978</v>
          </cell>
          <cell r="E18">
            <v>18.600130928639977</v>
          </cell>
        </row>
        <row r="19">
          <cell r="D19">
            <v>0.24081600000000003</v>
          </cell>
          <cell r="E19">
            <v>0.25044864000000006</v>
          </cell>
        </row>
        <row r="20">
          <cell r="D20">
            <v>0.1038</v>
          </cell>
          <cell r="E20">
            <v>0.10795200000000001</v>
          </cell>
        </row>
        <row r="23">
          <cell r="D23">
            <v>17.573921279999979</v>
          </cell>
          <cell r="E23">
            <v>18.241730288639978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ИРКИ (тариф)"/>
      <sheetName val="БИРКИ"/>
      <sheetName val="Реестры"/>
      <sheetName val="ДОГОВОРЫ"/>
      <sheetName val="НАЧИСЛЕНИЯ"/>
      <sheetName val="ОПЛАТА"/>
      <sheetName val="Отчет_2022"/>
      <sheetName val="Договоры_РАСХОДЫ"/>
      <sheetName val="КАПСТРОЙ"/>
      <sheetName val="ПЕРЕОФ_Договоры"/>
      <sheetName val="ПЕРЕОФ_доходы"/>
      <sheetName val="ПЕРЕОФ_оплата"/>
      <sheetName val="ПРОЧ"/>
      <sheetName val="Отчет_2021"/>
      <sheetName val="Отчет_2020"/>
      <sheetName val="23-Н_2019"/>
      <sheetName val="Отчет_2019"/>
      <sheetName val="23-Н_2018"/>
      <sheetName val="Отчет_2018"/>
      <sheetName val="23-Н_2017"/>
      <sheetName val="Отчет_2017"/>
      <sheetName val="Отчет_2016"/>
      <sheetName val="Отчет_Форма №9"/>
      <sheetName val="23-Н_2016"/>
      <sheetName val="Показатели_факт_2016"/>
      <sheetName val="Громода Н.Г."/>
      <sheetName val="Борлуян М.С."/>
      <sheetName val="Столяров В.О."/>
      <sheetName val="Гончаров А.В."/>
      <sheetName val="Алешукин А.Г."/>
      <sheetName val="Поркшеян М.Х."/>
      <sheetName val="Ломакин Г.А."/>
      <sheetName val="тсж Плавный 18"/>
      <sheetName val="Кизер А.Г."/>
      <sheetName val="Шаталов В.И."/>
      <sheetName val="Латипов Р.О."/>
      <sheetName val="Рубанова Н.Н."/>
      <sheetName val="Стрельцова С.А."/>
    </sheetNames>
    <sheetDataSet>
      <sheetData sheetId="0"/>
      <sheetData sheetId="1"/>
      <sheetData sheetId="2"/>
      <sheetData sheetId="3"/>
      <sheetData sheetId="4">
        <row r="1119">
          <cell r="G1119">
            <v>79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2:D14"/>
  <sheetViews>
    <sheetView tabSelected="1" view="pageBreakPreview" topLeftCell="A7" zoomScaleNormal="100" zoomScaleSheetLayoutView="100" workbookViewId="0">
      <selection activeCell="C14" sqref="C14:D14"/>
    </sheetView>
  </sheetViews>
  <sheetFormatPr defaultRowHeight="14.5" x14ac:dyDescent="0.35"/>
  <cols>
    <col min="1" max="1" width="5.54296875" customWidth="1"/>
    <col min="2" max="2" width="37.7265625" customWidth="1"/>
    <col min="3" max="3" width="28.7265625" customWidth="1"/>
    <col min="4" max="4" width="27.7265625" customWidth="1"/>
    <col min="7" max="7" width="32.1796875" bestFit="1" customWidth="1"/>
  </cols>
  <sheetData>
    <row r="2" spans="1:4" x14ac:dyDescent="0.35">
      <c r="D2" s="3" t="s">
        <v>0</v>
      </c>
    </row>
    <row r="3" spans="1:4" x14ac:dyDescent="0.35">
      <c r="D3" s="3" t="s">
        <v>1</v>
      </c>
    </row>
    <row r="4" spans="1:4" x14ac:dyDescent="0.35">
      <c r="D4" s="3" t="s">
        <v>2</v>
      </c>
    </row>
    <row r="5" spans="1:4" x14ac:dyDescent="0.35">
      <c r="D5" s="3" t="s">
        <v>3</v>
      </c>
    </row>
    <row r="8" spans="1:4" ht="51.75" customHeight="1" x14ac:dyDescent="0.35">
      <c r="A8" s="44" t="s">
        <v>61</v>
      </c>
      <c r="B8" s="44"/>
      <c r="C8" s="44"/>
      <c r="D8" s="44"/>
    </row>
    <row r="10" spans="1:4" ht="37.5" customHeight="1" x14ac:dyDescent="0.35">
      <c r="A10" s="10" t="s">
        <v>30</v>
      </c>
      <c r="B10" s="6" t="s">
        <v>9</v>
      </c>
      <c r="C10" s="6" t="s">
        <v>66</v>
      </c>
      <c r="D10" s="6" t="s">
        <v>62</v>
      </c>
    </row>
    <row r="11" spans="1:4" ht="37.5" customHeight="1" x14ac:dyDescent="0.35">
      <c r="A11" s="6" t="s">
        <v>12</v>
      </c>
      <c r="B11" s="5" t="s">
        <v>63</v>
      </c>
      <c r="C11" s="45" t="s">
        <v>104</v>
      </c>
      <c r="D11" s="46"/>
    </row>
    <row r="12" spans="1:4" ht="52" x14ac:dyDescent="0.35">
      <c r="A12" s="6" t="s">
        <v>15</v>
      </c>
      <c r="B12" s="5" t="s">
        <v>64</v>
      </c>
      <c r="C12" s="58">
        <f>C13</f>
        <v>2806.9580000000001</v>
      </c>
      <c r="D12" s="58">
        <f>D13</f>
        <v>167</v>
      </c>
    </row>
    <row r="13" spans="1:4" ht="52" x14ac:dyDescent="0.35">
      <c r="A13" s="43" t="s">
        <v>106</v>
      </c>
      <c r="B13" s="20" t="s">
        <v>107</v>
      </c>
      <c r="C13" s="57">
        <f>2806.958</f>
        <v>2806.9580000000001</v>
      </c>
      <c r="D13" s="57">
        <v>167</v>
      </c>
    </row>
    <row r="14" spans="1:4" ht="42" customHeight="1" x14ac:dyDescent="0.35">
      <c r="A14" s="6" t="s">
        <v>17</v>
      </c>
      <c r="B14" s="5" t="s">
        <v>65</v>
      </c>
      <c r="C14" s="45" t="s">
        <v>105</v>
      </c>
      <c r="D14" s="46"/>
    </row>
  </sheetData>
  <mergeCells count="3">
    <mergeCell ref="A8:D8"/>
    <mergeCell ref="C11:D11"/>
    <mergeCell ref="C14:D1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2:E25"/>
  <sheetViews>
    <sheetView tabSelected="1" view="pageBreakPreview" topLeftCell="A16" zoomScale="85" zoomScaleNormal="100" zoomScaleSheetLayoutView="85" workbookViewId="0">
      <selection activeCell="C14" sqref="C14:D14"/>
    </sheetView>
  </sheetViews>
  <sheetFormatPr defaultRowHeight="14.5" x14ac:dyDescent="0.35"/>
  <cols>
    <col min="1" max="1" width="4.7265625" customWidth="1"/>
    <col min="2" max="2" width="47.54296875" customWidth="1"/>
    <col min="3" max="3" width="28.81640625" customWidth="1"/>
    <col min="4" max="5" width="25.453125" customWidth="1"/>
    <col min="6" max="6" width="32.1796875" bestFit="1" customWidth="1"/>
  </cols>
  <sheetData>
    <row r="2" spans="1:5" x14ac:dyDescent="0.35">
      <c r="E2" s="3" t="s">
        <v>5</v>
      </c>
    </row>
    <row r="3" spans="1:5" x14ac:dyDescent="0.35">
      <c r="E3" s="3" t="s">
        <v>1</v>
      </c>
    </row>
    <row r="4" spans="1:5" x14ac:dyDescent="0.35">
      <c r="E4" s="3" t="s">
        <v>2</v>
      </c>
    </row>
    <row r="5" spans="1:5" x14ac:dyDescent="0.35">
      <c r="E5" s="3" t="s">
        <v>3</v>
      </c>
    </row>
    <row r="7" spans="1:5" ht="39.75" customHeight="1" x14ac:dyDescent="0.35">
      <c r="A7" s="44" t="s">
        <v>67</v>
      </c>
      <c r="B7" s="44"/>
      <c r="C7" s="44"/>
      <c r="D7" s="44"/>
      <c r="E7" s="44"/>
    </row>
    <row r="9" spans="1:5" ht="81" customHeight="1" x14ac:dyDescent="0.35">
      <c r="A9" s="6" t="s">
        <v>30</v>
      </c>
      <c r="B9" s="6" t="s">
        <v>9</v>
      </c>
      <c r="C9" s="6" t="s">
        <v>68</v>
      </c>
      <c r="D9" s="6" t="s">
        <v>69</v>
      </c>
      <c r="E9" s="6" t="s">
        <v>70</v>
      </c>
    </row>
    <row r="10" spans="1:5" ht="36" x14ac:dyDescent="0.35">
      <c r="A10" s="29" t="s">
        <v>12</v>
      </c>
      <c r="B10" s="28" t="s">
        <v>71</v>
      </c>
      <c r="C10" s="23">
        <f>C11+C18+C21</f>
        <v>24236.629000000001</v>
      </c>
      <c r="D10" s="24">
        <f>D11+D18+D21</f>
        <v>6.5545600000000004</v>
      </c>
      <c r="E10" s="23">
        <f>E11+E18+E21</f>
        <v>604.9</v>
      </c>
    </row>
    <row r="11" spans="1:5" ht="20" x14ac:dyDescent="0.35">
      <c r="A11" s="2" t="s">
        <v>4</v>
      </c>
      <c r="B11" s="59" t="s">
        <v>72</v>
      </c>
      <c r="C11" s="60">
        <f>SUM(C12:C17)</f>
        <v>7361.4650000000011</v>
      </c>
      <c r="D11" s="62">
        <f>SUM(D12:D17)</f>
        <v>2.024</v>
      </c>
      <c r="E11" s="60">
        <f>SUM(E12:E17)</f>
        <v>437.9</v>
      </c>
    </row>
    <row r="12" spans="1:5" ht="39" x14ac:dyDescent="0.35">
      <c r="A12" s="2"/>
      <c r="B12" s="20" t="s">
        <v>108</v>
      </c>
      <c r="C12" s="26">
        <v>1323.405</v>
      </c>
      <c r="D12" s="27">
        <v>0.40799999999999997</v>
      </c>
      <c r="E12" s="27">
        <v>95.1</v>
      </c>
    </row>
    <row r="13" spans="1:5" ht="39" x14ac:dyDescent="0.35">
      <c r="A13" s="2"/>
      <c r="B13" s="20" t="s">
        <v>109</v>
      </c>
      <c r="C13" s="26">
        <v>1880.85</v>
      </c>
      <c r="D13" s="27">
        <f>375*2/1000</f>
        <v>0.75</v>
      </c>
      <c r="E13" s="27">
        <v>151.35</v>
      </c>
    </row>
    <row r="14" spans="1:5" ht="40" x14ac:dyDescent="0.35">
      <c r="A14" s="2"/>
      <c r="B14" s="20" t="s">
        <v>101</v>
      </c>
      <c r="C14" s="26">
        <v>1550.13</v>
      </c>
      <c r="D14" s="27">
        <v>0.35</v>
      </c>
      <c r="E14" s="27">
        <v>15</v>
      </c>
    </row>
    <row r="15" spans="1:5" ht="40" x14ac:dyDescent="0.35">
      <c r="A15" s="2"/>
      <c r="B15" s="20" t="s">
        <v>100</v>
      </c>
      <c r="C15" s="26">
        <v>988.94</v>
      </c>
      <c r="D15" s="27">
        <v>0.15</v>
      </c>
      <c r="E15" s="27">
        <v>15</v>
      </c>
    </row>
    <row r="16" spans="1:5" ht="40" x14ac:dyDescent="0.35">
      <c r="A16" s="2"/>
      <c r="B16" s="20" t="s">
        <v>99</v>
      </c>
      <c r="C16" s="26">
        <v>1193.19</v>
      </c>
      <c r="D16" s="27">
        <v>0.32800000000000001</v>
      </c>
      <c r="E16" s="27">
        <v>150</v>
      </c>
    </row>
    <row r="17" spans="1:5" ht="53" x14ac:dyDescent="0.35">
      <c r="A17" s="2"/>
      <c r="B17" s="20" t="s">
        <v>98</v>
      </c>
      <c r="C17" s="26">
        <v>424.95</v>
      </c>
      <c r="D17" s="27">
        <v>3.7999999999999999E-2</v>
      </c>
      <c r="E17" s="27">
        <v>11.45</v>
      </c>
    </row>
    <row r="18" spans="1:5" ht="20" x14ac:dyDescent="0.35">
      <c r="A18" s="2" t="s">
        <v>4</v>
      </c>
      <c r="B18" s="59" t="s">
        <v>73</v>
      </c>
      <c r="C18" s="60">
        <f>SUM(C19:C21)</f>
        <v>16875.164000000001</v>
      </c>
      <c r="D18" s="62">
        <f t="shared" ref="D18:E18" si="0">SUM(D19:D21)</f>
        <v>4.5305600000000004</v>
      </c>
      <c r="E18" s="60">
        <f t="shared" si="0"/>
        <v>167</v>
      </c>
    </row>
    <row r="19" spans="1:5" ht="39" x14ac:dyDescent="0.35">
      <c r="A19" s="2"/>
      <c r="B19" s="20" t="s">
        <v>110</v>
      </c>
      <c r="C19" s="26">
        <v>8437.5820000000003</v>
      </c>
      <c r="D19" s="61">
        <f>2265.28/1000</f>
        <v>2.2652800000000002</v>
      </c>
      <c r="E19" s="27">
        <f>167/2</f>
        <v>83.5</v>
      </c>
    </row>
    <row r="20" spans="1:5" ht="39" x14ac:dyDescent="0.35">
      <c r="A20" s="2"/>
      <c r="B20" s="20" t="s">
        <v>111</v>
      </c>
      <c r="C20" s="26">
        <v>8437.5820000000003</v>
      </c>
      <c r="D20" s="61">
        <f>2265.28/1000</f>
        <v>2.2652800000000002</v>
      </c>
      <c r="E20" s="27">
        <f>167/2</f>
        <v>83.5</v>
      </c>
    </row>
    <row r="21" spans="1:5" x14ac:dyDescent="0.35">
      <c r="A21" s="2" t="s">
        <v>4</v>
      </c>
      <c r="B21" s="2" t="s">
        <v>74</v>
      </c>
      <c r="C21" s="18">
        <v>0</v>
      </c>
      <c r="D21" s="18">
        <v>0</v>
      </c>
      <c r="E21" s="18">
        <v>0</v>
      </c>
    </row>
    <row r="22" spans="1:5" ht="36" x14ac:dyDescent="0.35">
      <c r="A22" s="29" t="s">
        <v>15</v>
      </c>
      <c r="B22" s="28" t="s">
        <v>75</v>
      </c>
      <c r="C22" s="23">
        <f>C23+C28+C29</f>
        <v>0</v>
      </c>
      <c r="D22" s="24">
        <f>D23+D28+D29</f>
        <v>0</v>
      </c>
      <c r="E22" s="23">
        <f>E23+E28+E29</f>
        <v>0</v>
      </c>
    </row>
    <row r="23" spans="1:5" ht="15.5" x14ac:dyDescent="0.35">
      <c r="A23" s="2" t="s">
        <v>4</v>
      </c>
      <c r="B23" s="25" t="s">
        <v>72</v>
      </c>
      <c r="C23" s="18">
        <v>0</v>
      </c>
      <c r="D23" s="18">
        <v>0</v>
      </c>
      <c r="E23" s="18">
        <v>0</v>
      </c>
    </row>
    <row r="24" spans="1:5" x14ac:dyDescent="0.35">
      <c r="A24" s="2" t="s">
        <v>4</v>
      </c>
      <c r="B24" s="2" t="s">
        <v>73</v>
      </c>
      <c r="C24" s="18">
        <v>0</v>
      </c>
      <c r="D24" s="18">
        <v>0</v>
      </c>
      <c r="E24" s="18">
        <v>0</v>
      </c>
    </row>
    <row r="25" spans="1:5" x14ac:dyDescent="0.35">
      <c r="A25" s="2" t="s">
        <v>4</v>
      </c>
      <c r="B25" s="2" t="s">
        <v>74</v>
      </c>
      <c r="C25" s="18">
        <v>0</v>
      </c>
      <c r="D25" s="18">
        <v>0</v>
      </c>
      <c r="E25" s="18">
        <v>0</v>
      </c>
    </row>
  </sheetData>
  <mergeCells count="1">
    <mergeCell ref="A7:E7"/>
  </mergeCells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40228-4273-4123-A0B0-F4D5895D8912}">
  <sheetPr>
    <tabColor rgb="FFFFFF00"/>
  </sheetPr>
  <dimension ref="A1:K31"/>
  <sheetViews>
    <sheetView tabSelected="1" view="pageBreakPreview" zoomScale="85" zoomScaleNormal="100" zoomScaleSheetLayoutView="85" workbookViewId="0">
      <pane xSplit="2" ySplit="10" topLeftCell="C29" activePane="bottomRight" state="frozen"/>
      <selection activeCell="C14" sqref="C14:D14"/>
      <selection pane="topRight" activeCell="C14" sqref="C14:D14"/>
      <selection pane="bottomLeft" activeCell="C14" sqref="C14:D14"/>
      <selection pane="bottomRight" activeCell="C14" sqref="C14:D14"/>
    </sheetView>
  </sheetViews>
  <sheetFormatPr defaultRowHeight="14.5" x14ac:dyDescent="0.35"/>
  <cols>
    <col min="2" max="2" width="31.7265625" customWidth="1"/>
    <col min="9" max="9" width="9.453125" customWidth="1"/>
  </cols>
  <sheetData>
    <row r="1" spans="1:11" ht="14.25" customHeight="1" x14ac:dyDescent="0.35">
      <c r="A1" s="48"/>
      <c r="B1" s="48"/>
      <c r="K1" s="30" t="s">
        <v>7</v>
      </c>
    </row>
    <row r="2" spans="1:11" ht="11.25" customHeight="1" x14ac:dyDescent="0.35">
      <c r="K2" s="30" t="s">
        <v>1</v>
      </c>
    </row>
    <row r="3" spans="1:11" ht="11.25" customHeight="1" x14ac:dyDescent="0.35">
      <c r="K3" s="30" t="s">
        <v>2</v>
      </c>
    </row>
    <row r="4" spans="1:11" ht="11.25" customHeight="1" x14ac:dyDescent="0.35">
      <c r="K4" s="30" t="s">
        <v>3</v>
      </c>
    </row>
    <row r="6" spans="1:11" ht="17.5" x14ac:dyDescent="0.35">
      <c r="A6" s="49" t="s">
        <v>78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ht="15" x14ac:dyDescent="0.35">
      <c r="A7" s="50" t="s">
        <v>79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 x14ac:dyDescent="0.35">
      <c r="A8" s="1" t="s">
        <v>112</v>
      </c>
    </row>
    <row r="9" spans="1:11" ht="25.5" customHeight="1" x14ac:dyDescent="0.35">
      <c r="A9" s="51" t="s">
        <v>30</v>
      </c>
      <c r="B9" s="52" t="s">
        <v>80</v>
      </c>
      <c r="C9" s="53" t="s">
        <v>81</v>
      </c>
      <c r="D9" s="53"/>
      <c r="E9" s="53"/>
      <c r="F9" s="53" t="s">
        <v>82</v>
      </c>
      <c r="G9" s="53"/>
      <c r="H9" s="53"/>
      <c r="I9" s="53" t="s">
        <v>83</v>
      </c>
      <c r="J9" s="53"/>
      <c r="K9" s="53"/>
    </row>
    <row r="10" spans="1:11" ht="26" x14ac:dyDescent="0.35">
      <c r="A10" s="51"/>
      <c r="B10" s="52"/>
      <c r="C10" s="6" t="s">
        <v>72</v>
      </c>
      <c r="D10" s="6" t="s">
        <v>73</v>
      </c>
      <c r="E10" s="6" t="s">
        <v>84</v>
      </c>
      <c r="F10" s="6" t="s">
        <v>72</v>
      </c>
      <c r="G10" s="6" t="s">
        <v>73</v>
      </c>
      <c r="H10" s="6" t="s">
        <v>84</v>
      </c>
      <c r="I10" s="6" t="s">
        <v>72</v>
      </c>
      <c r="J10" s="6" t="s">
        <v>73</v>
      </c>
      <c r="K10" s="6" t="s">
        <v>84</v>
      </c>
    </row>
    <row r="11" spans="1:11" ht="22.5" customHeight="1" x14ac:dyDescent="0.35">
      <c r="A11" s="31">
        <v>1</v>
      </c>
      <c r="B11" s="32" t="s">
        <v>85</v>
      </c>
      <c r="C11" s="40">
        <f>C31-C13</f>
        <v>68</v>
      </c>
      <c r="D11" s="34"/>
      <c r="E11" s="34"/>
      <c r="F11" s="33">
        <f>F31-F13</f>
        <v>539.54999999999995</v>
      </c>
      <c r="G11" s="34"/>
      <c r="H11" s="34"/>
      <c r="I11" s="64">
        <f>I31-I13</f>
        <v>543.30899999999997</v>
      </c>
      <c r="J11" s="34"/>
      <c r="K11" s="34"/>
    </row>
    <row r="12" spans="1:11" ht="27.75" customHeight="1" x14ac:dyDescent="0.35">
      <c r="A12" s="36"/>
      <c r="B12" s="37" t="s">
        <v>86</v>
      </c>
      <c r="C12" s="38">
        <v>40</v>
      </c>
      <c r="D12" s="36"/>
      <c r="E12" s="36"/>
      <c r="F12" s="38">
        <v>417</v>
      </c>
      <c r="G12" s="36"/>
      <c r="H12" s="36"/>
      <c r="I12" s="39">
        <f>C12*0.55/1.2</f>
        <v>18.333333333333336</v>
      </c>
      <c r="J12" s="36"/>
      <c r="K12" s="36"/>
    </row>
    <row r="13" spans="1:11" x14ac:dyDescent="0.35">
      <c r="A13" s="31">
        <v>2</v>
      </c>
      <c r="B13" s="40" t="s">
        <v>87</v>
      </c>
      <c r="C13" s="34">
        <v>11</v>
      </c>
      <c r="D13" s="34"/>
      <c r="E13" s="34"/>
      <c r="F13" s="34">
        <v>774</v>
      </c>
      <c r="G13" s="34"/>
      <c r="H13" s="34"/>
      <c r="I13" s="35">
        <v>815.19100000000003</v>
      </c>
      <c r="J13" s="34"/>
      <c r="K13" s="34"/>
    </row>
    <row r="14" spans="1:11" ht="28" x14ac:dyDescent="0.35">
      <c r="A14" s="36"/>
      <c r="B14" s="37" t="s">
        <v>88</v>
      </c>
      <c r="C14" s="36"/>
      <c r="D14" s="36"/>
      <c r="E14" s="36"/>
      <c r="F14" s="36"/>
      <c r="G14" s="36"/>
      <c r="H14" s="36"/>
      <c r="I14" s="36"/>
      <c r="J14" s="36"/>
      <c r="K14" s="36"/>
    </row>
    <row r="15" spans="1:11" x14ac:dyDescent="0.35">
      <c r="A15" s="31">
        <v>3</v>
      </c>
      <c r="B15" s="40" t="s">
        <v>89</v>
      </c>
      <c r="C15" s="41"/>
      <c r="D15" s="34"/>
      <c r="E15" s="34"/>
      <c r="F15" s="34"/>
      <c r="G15" s="34"/>
      <c r="H15" s="34"/>
      <c r="I15" s="34"/>
      <c r="J15" s="34"/>
      <c r="K15" s="34"/>
    </row>
    <row r="16" spans="1:11" ht="33.75" customHeight="1" x14ac:dyDescent="0.35">
      <c r="A16" s="36"/>
      <c r="B16" s="37" t="s">
        <v>90</v>
      </c>
      <c r="C16" s="36"/>
      <c r="D16" s="36"/>
      <c r="E16" s="36"/>
      <c r="F16" s="36"/>
      <c r="G16" s="36"/>
      <c r="H16" s="36"/>
      <c r="I16" s="36"/>
      <c r="J16" s="36"/>
      <c r="K16" s="36"/>
    </row>
    <row r="17" spans="1:11" x14ac:dyDescent="0.35">
      <c r="A17" s="31">
        <v>4</v>
      </c>
      <c r="B17" s="34" t="s">
        <v>91</v>
      </c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28" x14ac:dyDescent="0.35">
      <c r="A18" s="36"/>
      <c r="B18" s="37" t="s">
        <v>90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x14ac:dyDescent="0.35">
      <c r="A19" s="31">
        <v>5</v>
      </c>
      <c r="B19" s="34" t="s">
        <v>92</v>
      </c>
      <c r="C19" s="34"/>
      <c r="D19" s="34"/>
      <c r="E19" s="34"/>
      <c r="F19" s="34"/>
      <c r="G19" s="34"/>
      <c r="H19" s="34"/>
      <c r="I19" s="34"/>
      <c r="J19" s="34"/>
      <c r="K19" s="34"/>
    </row>
    <row r="20" spans="1:11" ht="28" x14ac:dyDescent="0.35">
      <c r="A20" s="36"/>
      <c r="B20" s="37" t="s">
        <v>90</v>
      </c>
      <c r="C20" s="36"/>
      <c r="D20" s="36"/>
      <c r="E20" s="36"/>
      <c r="F20" s="36"/>
      <c r="G20" s="36"/>
      <c r="H20" s="36"/>
      <c r="I20" s="36"/>
      <c r="J20" s="36"/>
      <c r="K20" s="36"/>
    </row>
    <row r="21" spans="1:11" x14ac:dyDescent="0.35">
      <c r="A21" s="31">
        <v>6</v>
      </c>
      <c r="B21" s="34" t="s">
        <v>93</v>
      </c>
      <c r="C21" s="34"/>
      <c r="D21" s="34"/>
      <c r="E21" s="34"/>
      <c r="F21" s="34"/>
      <c r="G21" s="34"/>
      <c r="H21" s="34"/>
      <c r="I21" s="34"/>
      <c r="J21" s="34"/>
      <c r="K21" s="34"/>
    </row>
    <row r="24" spans="1:11" x14ac:dyDescent="0.35">
      <c r="A24" s="1" t="s">
        <v>94</v>
      </c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93" customHeight="1" x14ac:dyDescent="0.35">
      <c r="A26" s="47" t="s">
        <v>95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  <row r="31" spans="1:11" x14ac:dyDescent="0.35">
      <c r="B31" t="s">
        <v>113</v>
      </c>
      <c r="C31" s="63">
        <f>[3]НАЧИСЛЕНИЯ!$G$1119</f>
        <v>79</v>
      </c>
      <c r="F31">
        <v>1313.55</v>
      </c>
      <c r="I31">
        <v>1358.5</v>
      </c>
    </row>
  </sheetData>
  <mergeCells count="9">
    <mergeCell ref="A26:K26"/>
    <mergeCell ref="A1:B1"/>
    <mergeCell ref="A6:K6"/>
    <mergeCell ref="A7:K7"/>
    <mergeCell ref="A9:A10"/>
    <mergeCell ref="B9:B10"/>
    <mergeCell ref="C9:E9"/>
    <mergeCell ref="F9:H9"/>
    <mergeCell ref="I9:K9"/>
  </mergeCells>
  <pageMargins left="0.7" right="0.7" top="0.75" bottom="0.75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DCB68-6038-4E2C-922E-3DCC1C6851A7}">
  <sheetPr>
    <tabColor rgb="FFFFFF00"/>
  </sheetPr>
  <dimension ref="A1:H29"/>
  <sheetViews>
    <sheetView tabSelected="1" view="pageBreakPreview" zoomScale="85" zoomScaleNormal="70" zoomScaleSheetLayoutView="85" workbookViewId="0">
      <pane xSplit="2" ySplit="10" topLeftCell="C11" activePane="bottomRight" state="frozen"/>
      <selection activeCell="C14" sqref="C14:D14"/>
      <selection pane="topRight" activeCell="C14" sqref="C14:D14"/>
      <selection pane="bottomLeft" activeCell="C14" sqref="C14:D14"/>
      <selection pane="bottomRight" activeCell="C14" sqref="C14:D14"/>
    </sheetView>
  </sheetViews>
  <sheetFormatPr defaultRowHeight="14.5" x14ac:dyDescent="0.35"/>
  <cols>
    <col min="2" max="2" width="31.7265625" customWidth="1"/>
  </cols>
  <sheetData>
    <row r="1" spans="1:8" ht="14.25" customHeight="1" x14ac:dyDescent="0.35">
      <c r="A1" s="48"/>
      <c r="B1" s="48"/>
      <c r="H1" s="30" t="s">
        <v>31</v>
      </c>
    </row>
    <row r="2" spans="1:8" ht="11.25" customHeight="1" x14ac:dyDescent="0.35">
      <c r="H2" s="30" t="s">
        <v>1</v>
      </c>
    </row>
    <row r="3" spans="1:8" ht="11.25" customHeight="1" x14ac:dyDescent="0.35">
      <c r="H3" s="30" t="s">
        <v>2</v>
      </c>
    </row>
    <row r="4" spans="1:8" ht="11.25" customHeight="1" x14ac:dyDescent="0.35">
      <c r="H4" s="30" t="s">
        <v>3</v>
      </c>
    </row>
    <row r="6" spans="1:8" ht="17.5" x14ac:dyDescent="0.35">
      <c r="A6" s="49" t="s">
        <v>78</v>
      </c>
      <c r="B6" s="49"/>
      <c r="C6" s="49"/>
      <c r="D6" s="49"/>
      <c r="E6" s="49"/>
      <c r="F6" s="49"/>
      <c r="G6" s="49"/>
      <c r="H6" s="49"/>
    </row>
    <row r="7" spans="1:8" ht="15" x14ac:dyDescent="0.35">
      <c r="A7" s="50" t="s">
        <v>96</v>
      </c>
      <c r="B7" s="50"/>
      <c r="C7" s="50"/>
      <c r="D7" s="50"/>
      <c r="E7" s="50"/>
      <c r="F7" s="50"/>
      <c r="G7" s="50"/>
      <c r="H7" s="50"/>
    </row>
    <row r="8" spans="1:8" x14ac:dyDescent="0.35">
      <c r="A8" s="1" t="s">
        <v>112</v>
      </c>
    </row>
    <row r="9" spans="1:8" ht="25.5" customHeight="1" x14ac:dyDescent="0.35">
      <c r="A9" s="51" t="s">
        <v>30</v>
      </c>
      <c r="B9" s="52" t="s">
        <v>80</v>
      </c>
      <c r="C9" s="53" t="s">
        <v>97</v>
      </c>
      <c r="D9" s="53"/>
      <c r="E9" s="53"/>
      <c r="F9" s="53" t="s">
        <v>82</v>
      </c>
      <c r="G9" s="53"/>
      <c r="H9" s="53"/>
    </row>
    <row r="10" spans="1:8" ht="26" x14ac:dyDescent="0.35">
      <c r="A10" s="51"/>
      <c r="B10" s="52"/>
      <c r="C10" s="6" t="s">
        <v>72</v>
      </c>
      <c r="D10" s="6" t="s">
        <v>73</v>
      </c>
      <c r="E10" s="6" t="s">
        <v>84</v>
      </c>
      <c r="F10" s="6" t="s">
        <v>72</v>
      </c>
      <c r="G10" s="6" t="s">
        <v>73</v>
      </c>
      <c r="H10" s="6" t="s">
        <v>84</v>
      </c>
    </row>
    <row r="11" spans="1:8" ht="22.5" customHeight="1" x14ac:dyDescent="0.35">
      <c r="A11" s="31">
        <v>1</v>
      </c>
      <c r="B11" s="32" t="s">
        <v>85</v>
      </c>
      <c r="C11" s="33">
        <f>C29-C15-C13</f>
        <v>87</v>
      </c>
      <c r="D11" s="41"/>
      <c r="E11" s="41"/>
      <c r="F11" s="33">
        <f>F29-F15-F13</f>
        <v>659.95000000000027</v>
      </c>
      <c r="G11" s="34"/>
      <c r="H11" s="34"/>
    </row>
    <row r="12" spans="1:8" ht="27.75" customHeight="1" x14ac:dyDescent="0.35">
      <c r="A12" s="36"/>
      <c r="B12" s="37" t="s">
        <v>86</v>
      </c>
      <c r="C12" s="38">
        <v>45</v>
      </c>
      <c r="D12" s="42"/>
      <c r="E12" s="42"/>
      <c r="F12" s="38">
        <v>386.7</v>
      </c>
      <c r="G12" s="36"/>
      <c r="H12" s="36"/>
    </row>
    <row r="13" spans="1:8" x14ac:dyDescent="0.35">
      <c r="A13" s="31">
        <v>2</v>
      </c>
      <c r="B13" s="40" t="s">
        <v>87</v>
      </c>
      <c r="C13" s="41">
        <v>7</v>
      </c>
      <c r="D13" s="41"/>
      <c r="E13" s="41"/>
      <c r="F13" s="41">
        <v>357</v>
      </c>
      <c r="G13" s="34"/>
      <c r="H13" s="34"/>
    </row>
    <row r="14" spans="1:8" ht="28" x14ac:dyDescent="0.35">
      <c r="A14" s="36"/>
      <c r="B14" s="37" t="s">
        <v>88</v>
      </c>
      <c r="C14" s="42"/>
      <c r="D14" s="42"/>
      <c r="E14" s="42"/>
      <c r="F14" s="42"/>
      <c r="G14" s="36"/>
      <c r="H14" s="36"/>
    </row>
    <row r="15" spans="1:8" x14ac:dyDescent="0.35">
      <c r="A15" s="31">
        <v>3</v>
      </c>
      <c r="B15" s="40" t="s">
        <v>89</v>
      </c>
      <c r="C15" s="41">
        <v>3</v>
      </c>
      <c r="D15" s="41"/>
      <c r="E15" s="41"/>
      <c r="F15" s="41">
        <v>1428.35</v>
      </c>
      <c r="G15" s="34"/>
      <c r="H15" s="34"/>
    </row>
    <row r="16" spans="1:8" ht="33.75" customHeight="1" x14ac:dyDescent="0.35">
      <c r="A16" s="36"/>
      <c r="B16" s="37" t="s">
        <v>90</v>
      </c>
      <c r="C16" s="42"/>
      <c r="D16" s="42"/>
      <c r="E16" s="42"/>
      <c r="F16" s="42"/>
      <c r="G16" s="36"/>
      <c r="H16" s="36"/>
    </row>
    <row r="17" spans="1:8" x14ac:dyDescent="0.35">
      <c r="A17" s="31">
        <v>4</v>
      </c>
      <c r="B17" s="34" t="s">
        <v>91</v>
      </c>
      <c r="C17" s="41"/>
      <c r="D17" s="41"/>
      <c r="E17" s="41"/>
      <c r="F17" s="41"/>
      <c r="G17" s="34"/>
      <c r="H17" s="34"/>
    </row>
    <row r="18" spans="1:8" ht="28" x14ac:dyDescent="0.35">
      <c r="A18" s="36"/>
      <c r="B18" s="37" t="s">
        <v>90</v>
      </c>
      <c r="C18" s="42"/>
      <c r="D18" s="42"/>
      <c r="E18" s="42"/>
      <c r="F18" s="42"/>
      <c r="G18" s="36"/>
      <c r="H18" s="36"/>
    </row>
    <row r="19" spans="1:8" x14ac:dyDescent="0.35">
      <c r="A19" s="31">
        <v>5</v>
      </c>
      <c r="B19" s="34" t="s">
        <v>92</v>
      </c>
      <c r="C19" s="34"/>
      <c r="D19" s="34"/>
      <c r="E19" s="34"/>
      <c r="F19" s="34"/>
      <c r="G19" s="34"/>
      <c r="H19" s="34"/>
    </row>
    <row r="20" spans="1:8" ht="28" x14ac:dyDescent="0.35">
      <c r="A20" s="36"/>
      <c r="B20" s="37" t="s">
        <v>90</v>
      </c>
      <c r="C20" s="36"/>
      <c r="D20" s="36"/>
      <c r="E20" s="36"/>
      <c r="F20" s="36"/>
      <c r="G20" s="36"/>
      <c r="H20" s="36"/>
    </row>
    <row r="21" spans="1:8" x14ac:dyDescent="0.35">
      <c r="A21" s="31">
        <v>6</v>
      </c>
      <c r="B21" s="34" t="s">
        <v>93</v>
      </c>
      <c r="C21" s="34"/>
      <c r="D21" s="34"/>
      <c r="E21" s="34"/>
      <c r="F21" s="34"/>
      <c r="G21" s="34"/>
      <c r="H21" s="34"/>
    </row>
    <row r="24" spans="1:8" ht="36" customHeight="1" x14ac:dyDescent="0.35">
      <c r="A24" s="54" t="s">
        <v>94</v>
      </c>
      <c r="B24" s="54"/>
      <c r="C24" s="54"/>
      <c r="D24" s="54"/>
      <c r="E24" s="54"/>
      <c r="F24" s="54"/>
      <c r="G24" s="54"/>
      <c r="H24" s="54"/>
    </row>
    <row r="25" spans="1:8" x14ac:dyDescent="0.35">
      <c r="A25" s="1"/>
      <c r="B25" s="1"/>
      <c r="C25" s="1"/>
      <c r="D25" s="1"/>
      <c r="E25" s="1"/>
      <c r="F25" s="1"/>
      <c r="G25" s="1"/>
      <c r="H25" s="1"/>
    </row>
    <row r="26" spans="1:8" ht="93" customHeight="1" x14ac:dyDescent="0.35">
      <c r="A26" s="47" t="s">
        <v>95</v>
      </c>
      <c r="B26" s="47"/>
      <c r="C26" s="47"/>
      <c r="D26" s="47"/>
      <c r="E26" s="47"/>
      <c r="F26" s="47"/>
      <c r="G26" s="47"/>
      <c r="H26" s="47"/>
    </row>
    <row r="29" spans="1:8" x14ac:dyDescent="0.35">
      <c r="B29" t="s">
        <v>114</v>
      </c>
      <c r="C29">
        <v>97</v>
      </c>
      <c r="F29">
        <v>2445.3000000000002</v>
      </c>
    </row>
  </sheetData>
  <mergeCells count="9">
    <mergeCell ref="A24:H24"/>
    <mergeCell ref="A26:H26"/>
    <mergeCell ref="A1:B1"/>
    <mergeCell ref="A6:H6"/>
    <mergeCell ref="A7:H7"/>
    <mergeCell ref="A9:A10"/>
    <mergeCell ref="B9:B10"/>
    <mergeCell ref="C9:E9"/>
    <mergeCell ref="F9:H9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E25"/>
  <sheetViews>
    <sheetView view="pageBreakPreview" zoomScale="85" zoomScaleNormal="100" zoomScaleSheetLayoutView="85" workbookViewId="0">
      <selection activeCell="D12" sqref="D12"/>
    </sheetView>
  </sheetViews>
  <sheetFormatPr defaultRowHeight="14.5" x14ac:dyDescent="0.35"/>
  <cols>
    <col min="1" max="1" width="5.54296875" customWidth="1"/>
    <col min="2" max="2" width="36.54296875" bestFit="1" customWidth="1"/>
    <col min="3" max="3" width="28.7265625" customWidth="1"/>
    <col min="4" max="4" width="20" customWidth="1"/>
    <col min="5" max="5" width="25.453125" customWidth="1"/>
  </cols>
  <sheetData>
    <row r="2" spans="1:5" ht="33.75" customHeight="1" x14ac:dyDescent="0.35">
      <c r="A2" s="44" t="s">
        <v>8</v>
      </c>
      <c r="B2" s="44"/>
      <c r="C2" s="44"/>
      <c r="D2" s="44"/>
      <c r="E2" s="44"/>
    </row>
    <row r="3" spans="1:5" ht="39.5" x14ac:dyDescent="0.35">
      <c r="A3" s="6" t="s">
        <v>30</v>
      </c>
      <c r="B3" s="6" t="s">
        <v>9</v>
      </c>
      <c r="C3" s="6" t="s">
        <v>76</v>
      </c>
      <c r="D3" s="6" t="s">
        <v>10</v>
      </c>
      <c r="E3" s="9" t="s">
        <v>11</v>
      </c>
    </row>
    <row r="4" spans="1:5" ht="26" x14ac:dyDescent="0.35">
      <c r="A4" s="6" t="s">
        <v>12</v>
      </c>
      <c r="B4" s="5" t="s">
        <v>13</v>
      </c>
      <c r="C4" s="16">
        <f>'[1]Приложение 2_2019'!$C$12</f>
        <v>1386326.8223999999</v>
      </c>
      <c r="D4" s="16">
        <f>'[1]Приложение 2_2019'!$E$11</f>
        <v>714.36</v>
      </c>
      <c r="E4" s="17">
        <f>C4/D4</f>
        <v>1940.6557231647907</v>
      </c>
    </row>
    <row r="5" spans="1:5" x14ac:dyDescent="0.35">
      <c r="A5" s="6" t="s">
        <v>4</v>
      </c>
      <c r="B5" s="2" t="s">
        <v>6</v>
      </c>
      <c r="C5" s="4"/>
      <c r="D5" s="4"/>
      <c r="E5" s="7"/>
    </row>
    <row r="6" spans="1:5" x14ac:dyDescent="0.35">
      <c r="A6" s="6" t="s">
        <v>4</v>
      </c>
      <c r="B6" s="2" t="s">
        <v>14</v>
      </c>
      <c r="C6" s="4"/>
      <c r="D6" s="4"/>
      <c r="E6" s="4"/>
    </row>
    <row r="7" spans="1:5" ht="39.5" x14ac:dyDescent="0.35">
      <c r="A7" s="6" t="s">
        <v>15</v>
      </c>
      <c r="B7" s="2" t="s">
        <v>16</v>
      </c>
      <c r="C7" s="18">
        <v>0</v>
      </c>
      <c r="D7" s="18">
        <v>0</v>
      </c>
      <c r="E7" s="18">
        <v>0</v>
      </c>
    </row>
    <row r="8" spans="1:5" ht="39.5" x14ac:dyDescent="0.35">
      <c r="A8" s="6" t="s">
        <v>17</v>
      </c>
      <c r="B8" s="2" t="s">
        <v>18</v>
      </c>
      <c r="C8" s="18">
        <v>0</v>
      </c>
      <c r="D8" s="18">
        <v>0</v>
      </c>
      <c r="E8" s="18">
        <v>0</v>
      </c>
    </row>
    <row r="9" spans="1:5" x14ac:dyDescent="0.35">
      <c r="A9" s="6" t="s">
        <v>4</v>
      </c>
      <c r="B9" s="2" t="s">
        <v>19</v>
      </c>
      <c r="C9" s="4"/>
      <c r="D9" s="4"/>
      <c r="E9" s="4"/>
    </row>
    <row r="10" spans="1:5" x14ac:dyDescent="0.35">
      <c r="A10" s="6" t="s">
        <v>4</v>
      </c>
      <c r="B10" s="2" t="s">
        <v>20</v>
      </c>
      <c r="C10" s="4"/>
      <c r="D10" s="4"/>
      <c r="E10" s="4"/>
    </row>
    <row r="11" spans="1:5" x14ac:dyDescent="0.35">
      <c r="A11" s="6" t="s">
        <v>4</v>
      </c>
      <c r="B11" s="2" t="s">
        <v>21</v>
      </c>
      <c r="C11" s="4"/>
      <c r="D11" s="4"/>
      <c r="E11" s="4"/>
    </row>
    <row r="12" spans="1:5" ht="54" customHeight="1" x14ac:dyDescent="0.35">
      <c r="A12" s="6" t="s">
        <v>4</v>
      </c>
      <c r="B12" s="5" t="s">
        <v>22</v>
      </c>
      <c r="C12" s="4"/>
      <c r="D12" s="4"/>
      <c r="E12" s="4"/>
    </row>
    <row r="13" spans="1:5" ht="39.5" x14ac:dyDescent="0.35">
      <c r="A13" s="6" t="s">
        <v>4</v>
      </c>
      <c r="B13" s="2" t="s">
        <v>23</v>
      </c>
      <c r="C13" s="4"/>
      <c r="D13" s="4"/>
      <c r="E13" s="4"/>
    </row>
    <row r="14" spans="1:5" ht="26.5" x14ac:dyDescent="0.35">
      <c r="A14" s="6" t="s">
        <v>24</v>
      </c>
      <c r="B14" s="2" t="s">
        <v>25</v>
      </c>
      <c r="C14" s="16">
        <f>'[1]Приложение 2_2019'!$C$20</f>
        <v>134781.77439999999</v>
      </c>
      <c r="D14" s="16">
        <f>D4</f>
        <v>714.36</v>
      </c>
      <c r="E14" s="17">
        <f>C14/D14</f>
        <v>188.67486197435466</v>
      </c>
    </row>
    <row r="15" spans="1:5" x14ac:dyDescent="0.35">
      <c r="A15" s="6" t="s">
        <v>4</v>
      </c>
      <c r="B15" s="2" t="s">
        <v>6</v>
      </c>
      <c r="C15" s="4"/>
      <c r="D15" s="4"/>
      <c r="E15" s="7"/>
    </row>
    <row r="16" spans="1:5" x14ac:dyDescent="0.35">
      <c r="A16" s="6" t="s">
        <v>4</v>
      </c>
      <c r="B16" s="2" t="s">
        <v>14</v>
      </c>
      <c r="C16" s="4"/>
      <c r="D16" s="4"/>
      <c r="E16" s="4"/>
    </row>
    <row r="17" spans="1:5" ht="52.5" x14ac:dyDescent="0.35">
      <c r="A17" s="6" t="s">
        <v>26</v>
      </c>
      <c r="B17" s="2" t="s">
        <v>27</v>
      </c>
      <c r="C17" s="18">
        <v>0</v>
      </c>
      <c r="D17" s="18">
        <v>0</v>
      </c>
      <c r="E17" s="18">
        <v>0</v>
      </c>
    </row>
    <row r="18" spans="1:5" x14ac:dyDescent="0.35">
      <c r="A18" s="6" t="s">
        <v>4</v>
      </c>
      <c r="B18" s="2" t="s">
        <v>6</v>
      </c>
      <c r="C18" s="4"/>
      <c r="D18" s="4"/>
      <c r="E18" s="4"/>
    </row>
    <row r="19" spans="1:5" x14ac:dyDescent="0.35">
      <c r="A19" s="6" t="s">
        <v>4</v>
      </c>
      <c r="B19" s="2" t="s">
        <v>14</v>
      </c>
      <c r="C19" s="4"/>
      <c r="D19" s="4"/>
      <c r="E19" s="4"/>
    </row>
    <row r="20" spans="1:5" ht="102" customHeight="1" x14ac:dyDescent="0.35">
      <c r="A20" s="6" t="s">
        <v>28</v>
      </c>
      <c r="B20" s="2" t="s">
        <v>29</v>
      </c>
      <c r="C20" s="16">
        <f>'[1]Приложение 2_2019'!$C$22</f>
        <v>404345.32319999998</v>
      </c>
      <c r="D20" s="16">
        <f>D14</f>
        <v>714.36</v>
      </c>
      <c r="E20" s="17">
        <f>C20/D20</f>
        <v>566.02458592306402</v>
      </c>
    </row>
    <row r="21" spans="1:5" x14ac:dyDescent="0.35">
      <c r="A21" s="6" t="s">
        <v>4</v>
      </c>
      <c r="B21" s="2" t="s">
        <v>6</v>
      </c>
      <c r="C21" s="4"/>
      <c r="D21" s="4"/>
      <c r="E21" s="4"/>
    </row>
    <row r="22" spans="1:5" x14ac:dyDescent="0.35">
      <c r="A22" s="6" t="s">
        <v>4</v>
      </c>
      <c r="B22" s="2" t="s">
        <v>14</v>
      </c>
      <c r="C22" s="4"/>
      <c r="D22" s="4"/>
      <c r="E22" s="4"/>
    </row>
    <row r="24" spans="1:5" ht="15.5" x14ac:dyDescent="0.35">
      <c r="B24" s="22" t="s">
        <v>77</v>
      </c>
      <c r="C24" s="21">
        <f>C4+C14+C20</f>
        <v>1925453.92</v>
      </c>
      <c r="D24" s="15">
        <f>D20</f>
        <v>714.36</v>
      </c>
      <c r="E24" s="17">
        <f>C24/D24</f>
        <v>2695.3551710622096</v>
      </c>
    </row>
    <row r="25" spans="1:5" x14ac:dyDescent="0.35">
      <c r="C25">
        <f>'[1]Приложение 3'!$C$11*1000</f>
        <v>1925453.92</v>
      </c>
    </row>
  </sheetData>
  <mergeCells count="1">
    <mergeCell ref="A2:E2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2:D32"/>
  <sheetViews>
    <sheetView view="pageBreakPreview" zoomScaleNormal="100" zoomScaleSheetLayoutView="100" workbookViewId="0">
      <selection activeCell="D12" sqref="D12"/>
    </sheetView>
  </sheetViews>
  <sheetFormatPr defaultRowHeight="14.5" x14ac:dyDescent="0.35"/>
  <cols>
    <col min="1" max="1" width="4.26953125" customWidth="1"/>
    <col min="2" max="2" width="43.1796875" customWidth="1"/>
    <col min="3" max="3" width="24.1796875" customWidth="1"/>
    <col min="4" max="4" width="26.1796875" customWidth="1"/>
    <col min="5" max="5" width="10.1796875" customWidth="1"/>
  </cols>
  <sheetData>
    <row r="2" spans="1:4" ht="15.5" x14ac:dyDescent="0.35">
      <c r="A2" s="55" t="s">
        <v>32</v>
      </c>
      <c r="B2" s="55"/>
      <c r="C2" s="55"/>
      <c r="D2" s="55"/>
    </row>
    <row r="3" spans="1:4" ht="20.25" customHeight="1" x14ac:dyDescent="0.35">
      <c r="A3" s="56" t="s">
        <v>33</v>
      </c>
      <c r="B3" s="56"/>
      <c r="C3" s="56"/>
      <c r="D3" s="56"/>
    </row>
    <row r="4" spans="1:4" x14ac:dyDescent="0.35">
      <c r="D4" s="14" t="s">
        <v>34</v>
      </c>
    </row>
    <row r="5" spans="1:4" ht="28" x14ac:dyDescent="0.35">
      <c r="A5" s="10" t="s">
        <v>30</v>
      </c>
      <c r="B5" s="10" t="s">
        <v>35</v>
      </c>
      <c r="C5" s="10" t="s">
        <v>102</v>
      </c>
      <c r="D5" s="10" t="s">
        <v>103</v>
      </c>
    </row>
    <row r="6" spans="1:4" ht="26.5" x14ac:dyDescent="0.35">
      <c r="A6" s="6" t="s">
        <v>12</v>
      </c>
      <c r="B6" s="2" t="s">
        <v>36</v>
      </c>
      <c r="C6" s="19">
        <f>[2]Прил._3!$D$10</f>
        <v>1996.4571073858797</v>
      </c>
      <c r="D6" s="19">
        <f>[2]Прил._3!$E$10</f>
        <v>2076.2802438387553</v>
      </c>
    </row>
    <row r="7" spans="1:4" x14ac:dyDescent="0.35">
      <c r="A7" s="2" t="s">
        <v>4</v>
      </c>
      <c r="B7" s="2" t="s">
        <v>37</v>
      </c>
      <c r="C7" s="4"/>
      <c r="D7" s="4"/>
    </row>
    <row r="8" spans="1:4" ht="15.5" x14ac:dyDescent="0.35">
      <c r="A8" s="2" t="s">
        <v>4</v>
      </c>
      <c r="B8" s="11" t="s">
        <v>38</v>
      </c>
      <c r="C8" s="19">
        <f>[2]Прил._3!$D$11</f>
        <v>2.5109220000000003</v>
      </c>
      <c r="D8" s="19">
        <f>[2]Прил._3!$E$11</f>
        <v>2.6113588800000005</v>
      </c>
    </row>
    <row r="9" spans="1:4" ht="15.5" x14ac:dyDescent="0.35">
      <c r="A9" s="2" t="s">
        <v>4</v>
      </c>
      <c r="B9" s="11" t="s">
        <v>39</v>
      </c>
      <c r="C9" s="19">
        <f>[2]Прил._3!$C$12</f>
        <v>1.708</v>
      </c>
      <c r="D9" s="19">
        <f>[2]Прил._3!$E$12</f>
        <v>1.8438201600000002</v>
      </c>
    </row>
    <row r="10" spans="1:4" ht="15.5" x14ac:dyDescent="0.35">
      <c r="A10" s="2" t="s">
        <v>4</v>
      </c>
      <c r="B10" s="11" t="s">
        <v>40</v>
      </c>
      <c r="C10" s="19">
        <f>[2]Прил._3!$D$13</f>
        <v>1436.8012919399998</v>
      </c>
      <c r="D10" s="19">
        <f>[2]Прил._3!$E$13</f>
        <v>1494.2733436175999</v>
      </c>
    </row>
    <row r="11" spans="1:4" ht="15.5" x14ac:dyDescent="0.35">
      <c r="A11" s="2" t="s">
        <v>4</v>
      </c>
      <c r="B11" s="11" t="s">
        <v>41</v>
      </c>
      <c r="C11" s="19">
        <f>[2]Прил._3!$D$14</f>
        <v>433.91399016587991</v>
      </c>
      <c r="D11" s="19">
        <f>[2]Прил._3!$E$14</f>
        <v>451.2705497725151</v>
      </c>
    </row>
    <row r="12" spans="1:4" ht="15.5" x14ac:dyDescent="0.35">
      <c r="A12" s="2" t="s">
        <v>4</v>
      </c>
      <c r="B12" s="11" t="s">
        <v>42</v>
      </c>
      <c r="C12" s="19">
        <f>[2]Прил._3!$D$15</f>
        <v>121.45799927999998</v>
      </c>
      <c r="D12" s="19">
        <f>[2]Прил._3!$E$15</f>
        <v>126.28117140863998</v>
      </c>
    </row>
    <row r="13" spans="1:4" x14ac:dyDescent="0.35">
      <c r="A13" s="2" t="s">
        <v>4</v>
      </c>
      <c r="B13" s="2" t="s">
        <v>43</v>
      </c>
      <c r="C13" s="4"/>
      <c r="D13" s="4"/>
    </row>
    <row r="14" spans="1:4" ht="15.5" x14ac:dyDescent="0.35">
      <c r="A14" s="2" t="s">
        <v>4</v>
      </c>
      <c r="B14" s="12" t="s">
        <v>44</v>
      </c>
      <c r="C14" s="19">
        <f>[2]Прил._3!$D$16</f>
        <v>103.539462</v>
      </c>
      <c r="D14" s="19">
        <f>[2]Прил._3!$E$16</f>
        <v>107.68104048000001</v>
      </c>
    </row>
    <row r="15" spans="1:4" ht="26.25" customHeight="1" x14ac:dyDescent="0.35">
      <c r="A15" s="2" t="s">
        <v>4</v>
      </c>
      <c r="B15" s="12" t="s">
        <v>45</v>
      </c>
      <c r="C15" s="19">
        <v>0</v>
      </c>
      <c r="D15" s="19">
        <v>0</v>
      </c>
    </row>
    <row r="16" spans="1:4" ht="26" x14ac:dyDescent="0.35">
      <c r="A16" s="2" t="s">
        <v>4</v>
      </c>
      <c r="B16" s="12" t="s">
        <v>46</v>
      </c>
      <c r="C16" s="19">
        <f>[2]Прил._3!$D$18</f>
        <v>17.918537279999978</v>
      </c>
      <c r="D16" s="19">
        <f>[2]Прил._3!$E$18</f>
        <v>18.600130928639977</v>
      </c>
    </row>
    <row r="17" spans="1:4" x14ac:dyDescent="0.35">
      <c r="A17" s="2" t="s">
        <v>4</v>
      </c>
      <c r="B17" s="2" t="s">
        <v>37</v>
      </c>
      <c r="C17" s="4"/>
      <c r="D17" s="4"/>
    </row>
    <row r="18" spans="1:4" ht="15.5" x14ac:dyDescent="0.35">
      <c r="A18" s="2" t="s">
        <v>4</v>
      </c>
      <c r="B18" s="13" t="s">
        <v>47</v>
      </c>
      <c r="C18" s="19">
        <f>[2]Прил._3!$D$19</f>
        <v>0.24081600000000003</v>
      </c>
      <c r="D18" s="19">
        <f>[2]Прил._3!$E$19</f>
        <v>0.25044864000000006</v>
      </c>
    </row>
    <row r="19" spans="1:4" ht="15.5" x14ac:dyDescent="0.35">
      <c r="A19" s="2" t="s">
        <v>4</v>
      </c>
      <c r="B19" s="13" t="s">
        <v>48</v>
      </c>
      <c r="C19" s="19">
        <f>[2]Прил._3!$D$20</f>
        <v>0.1038</v>
      </c>
      <c r="D19" s="19">
        <f>[2]Прил._3!$E$20</f>
        <v>0.10795200000000001</v>
      </c>
    </row>
    <row r="20" spans="1:4" ht="26.5" x14ac:dyDescent="0.35">
      <c r="A20" s="2" t="s">
        <v>4</v>
      </c>
      <c r="B20" s="13" t="s">
        <v>49</v>
      </c>
      <c r="C20" s="19">
        <v>0</v>
      </c>
      <c r="D20" s="19">
        <v>0</v>
      </c>
    </row>
    <row r="21" spans="1:4" ht="15.5" x14ac:dyDescent="0.35">
      <c r="A21" s="2" t="s">
        <v>4</v>
      </c>
      <c r="B21" s="13" t="s">
        <v>50</v>
      </c>
      <c r="C21" s="19">
        <v>0</v>
      </c>
      <c r="D21" s="19">
        <v>0</v>
      </c>
    </row>
    <row r="22" spans="1:4" ht="15.5" x14ac:dyDescent="0.35">
      <c r="A22" s="2" t="s">
        <v>4</v>
      </c>
      <c r="B22" s="13" t="s">
        <v>51</v>
      </c>
      <c r="C22" s="19">
        <v>0</v>
      </c>
      <c r="D22" s="19">
        <v>0</v>
      </c>
    </row>
    <row r="23" spans="1:4" ht="26.5" x14ac:dyDescent="0.35">
      <c r="A23" s="2" t="s">
        <v>4</v>
      </c>
      <c r="B23" s="13" t="s">
        <v>52</v>
      </c>
      <c r="C23" s="19">
        <f>[2]Прил._3!$D$23</f>
        <v>17.573921279999979</v>
      </c>
      <c r="D23" s="19">
        <f>[2]Прил._3!$E$23</f>
        <v>18.241730288639978</v>
      </c>
    </row>
    <row r="24" spans="1:4" ht="15.5" x14ac:dyDescent="0.35">
      <c r="A24" s="2" t="s">
        <v>4</v>
      </c>
      <c r="B24" s="2" t="s">
        <v>53</v>
      </c>
      <c r="C24" s="19">
        <v>0</v>
      </c>
      <c r="D24" s="19">
        <v>0</v>
      </c>
    </row>
    <row r="25" spans="1:4" x14ac:dyDescent="0.35">
      <c r="A25" s="2" t="s">
        <v>4</v>
      </c>
      <c r="B25" s="2" t="s">
        <v>37</v>
      </c>
      <c r="C25" s="4"/>
      <c r="D25" s="4"/>
    </row>
    <row r="26" spans="1:4" ht="15.5" x14ac:dyDescent="0.35">
      <c r="A26" s="2" t="s">
        <v>4</v>
      </c>
      <c r="B26" s="11" t="s">
        <v>54</v>
      </c>
      <c r="C26" s="19">
        <v>0</v>
      </c>
      <c r="D26" s="19">
        <v>0</v>
      </c>
    </row>
    <row r="27" spans="1:4" ht="15.5" x14ac:dyDescent="0.35">
      <c r="A27" s="2" t="s">
        <v>4</v>
      </c>
      <c r="B27" s="11" t="s">
        <v>55</v>
      </c>
      <c r="C27" s="19">
        <v>0</v>
      </c>
      <c r="D27" s="19">
        <v>0</v>
      </c>
    </row>
    <row r="28" spans="1:4" ht="15.5" x14ac:dyDescent="0.35">
      <c r="A28" s="2" t="s">
        <v>4</v>
      </c>
      <c r="B28" s="11" t="s">
        <v>56</v>
      </c>
      <c r="C28" s="19">
        <v>0</v>
      </c>
      <c r="D28" s="19">
        <v>0</v>
      </c>
    </row>
    <row r="29" spans="1:4" ht="26.5" x14ac:dyDescent="0.35">
      <c r="A29" s="2" t="s">
        <v>4</v>
      </c>
      <c r="B29" s="11" t="s">
        <v>57</v>
      </c>
      <c r="C29" s="19">
        <v>0</v>
      </c>
      <c r="D29" s="19">
        <v>0</v>
      </c>
    </row>
    <row r="30" spans="1:4" ht="65" x14ac:dyDescent="0.35">
      <c r="A30" s="6" t="s">
        <v>15</v>
      </c>
      <c r="B30" s="5" t="s">
        <v>58</v>
      </c>
      <c r="C30" s="18">
        <v>0</v>
      </c>
      <c r="D30" s="18">
        <v>0</v>
      </c>
    </row>
    <row r="31" spans="1:4" x14ac:dyDescent="0.35">
      <c r="A31" s="6" t="s">
        <v>17</v>
      </c>
      <c r="B31" s="2" t="s">
        <v>59</v>
      </c>
      <c r="C31" s="18">
        <v>0</v>
      </c>
      <c r="D31" s="18">
        <v>0</v>
      </c>
    </row>
    <row r="32" spans="1:4" ht="15.5" x14ac:dyDescent="0.35">
      <c r="A32" s="8"/>
      <c r="B32" s="5" t="s">
        <v>60</v>
      </c>
      <c r="C32" s="19">
        <f>C6+C30+C31</f>
        <v>1996.4571073858797</v>
      </c>
      <c r="D32" s="19">
        <f>D6+D30+D31</f>
        <v>2076.2802438387553</v>
      </c>
    </row>
  </sheetData>
  <mergeCells count="2">
    <mergeCell ref="A2:D2"/>
    <mergeCell ref="A3:D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21</vt:i4>
      </vt:variant>
    </vt:vector>
  </HeadingPairs>
  <TitlesOfParts>
    <vt:vector size="27" baseType="lpstr">
      <vt:lpstr>Прил_2</vt:lpstr>
      <vt:lpstr>Прил_3</vt:lpstr>
      <vt:lpstr>Приложение 4</vt:lpstr>
      <vt:lpstr>Приложение 5</vt:lpstr>
      <vt:lpstr>Расходы_2019</vt:lpstr>
      <vt:lpstr>НВВ_2021</vt:lpstr>
      <vt:lpstr>sub_4001</vt:lpstr>
      <vt:lpstr>sub_4002</vt:lpstr>
      <vt:lpstr>sub_4003</vt:lpstr>
      <vt:lpstr>sub_4004</vt:lpstr>
      <vt:lpstr>sub_4005</vt:lpstr>
      <vt:lpstr>sub_4006</vt:lpstr>
      <vt:lpstr>sub_5001</vt:lpstr>
      <vt:lpstr>sub_5002</vt:lpstr>
      <vt:lpstr>sub_5003</vt:lpstr>
      <vt:lpstr>sub_6000</vt:lpstr>
      <vt:lpstr>sub_6001</vt:lpstr>
      <vt:lpstr>sub_6002</vt:lpstr>
      <vt:lpstr>sub_6003</vt:lpstr>
      <vt:lpstr>sub_7000</vt:lpstr>
      <vt:lpstr>sub_7001</vt:lpstr>
      <vt:lpstr>sub_7002</vt:lpstr>
      <vt:lpstr>'Приложение 4'!sub_8000</vt:lpstr>
      <vt:lpstr>'Приложение 5'!sub_8000</vt:lpstr>
      <vt:lpstr>'Приложение 4'!Область_печати</vt:lpstr>
      <vt:lpstr>'Приложение 5'!Область_печати</vt:lpstr>
      <vt:lpstr>Расходы_2019!Область_печати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2022-10-30T23:33:39Z</dcterms:modified>
</cp:coreProperties>
</file>